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้อ\อบต.บึงทวาย\แผนอัตรากำลัง\ประจำปีงบประมาณ  พ.ศ.2564-2566\"/>
    </mc:Choice>
  </mc:AlternateContent>
  <bookViews>
    <workbookView xWindow="0" yWindow="0" windowWidth="28800" windowHeight="12480" tabRatio="972"/>
  </bookViews>
  <sheets>
    <sheet name="จัดคนลงสู่ตำแหน่ง" sheetId="2" r:id="rId1"/>
  </sheets>
  <definedNames>
    <definedName name="_xlnm.Print_Area" localSheetId="0">จัดคนลงสู่ตำแหน่ง!$A$7:$O$134</definedName>
    <definedName name="_xlnm.Print_Titles" localSheetId="0">จัดคนลงสู่ตำแหน่ง!$1:$6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4" i="2" l="1"/>
  <c r="L47" i="2"/>
  <c r="L45" i="2"/>
  <c r="L43" i="2"/>
  <c r="L41" i="2"/>
  <c r="L24" i="2" l="1"/>
  <c r="L16" i="2"/>
  <c r="L30" i="2" l="1"/>
  <c r="L114" i="2"/>
  <c r="L112" i="2"/>
  <c r="L109" i="2"/>
  <c r="L107" i="2"/>
  <c r="L133" i="2"/>
  <c r="L125" i="2"/>
  <c r="L119" i="2"/>
  <c r="L117" i="2"/>
  <c r="L90" i="2"/>
  <c r="L88" i="2"/>
  <c r="L76" i="2"/>
  <c r="L58" i="2"/>
  <c r="L54" i="2"/>
  <c r="L52" i="2"/>
  <c r="L50" i="2"/>
  <c r="L22" i="2"/>
  <c r="O22" i="2" s="1"/>
  <c r="L20" i="2"/>
  <c r="L14" i="2"/>
  <c r="L12" i="2"/>
  <c r="L9" i="2"/>
  <c r="L7" i="2"/>
  <c r="L130" i="2" l="1"/>
  <c r="L122" i="2"/>
  <c r="L96" i="2"/>
  <c r="L93" i="2"/>
  <c r="L85" i="2"/>
  <c r="L83" i="2"/>
  <c r="L81" i="2"/>
  <c r="L79" i="2"/>
  <c r="L63" i="2"/>
  <c r="L61" i="2"/>
  <c r="L27" i="2"/>
  <c r="L127" i="2"/>
  <c r="L56" i="2"/>
  <c r="O24" i="2" l="1"/>
  <c r="O20" i="2"/>
  <c r="O127" i="2" l="1"/>
  <c r="O119" i="2" l="1"/>
  <c r="O109" i="2"/>
  <c r="O107" i="2"/>
  <c r="O90" i="2"/>
  <c r="O76" i="2"/>
  <c r="O58" i="2"/>
  <c r="O56" i="2"/>
  <c r="O52" i="2"/>
  <c r="O54" i="2"/>
  <c r="O133" i="2"/>
  <c r="O14" i="2"/>
  <c r="O16" i="2"/>
  <c r="O125" i="2" l="1"/>
  <c r="O117" i="2"/>
  <c r="O88" i="2"/>
  <c r="O74" i="2"/>
  <c r="O50" i="2"/>
  <c r="M12" i="2"/>
  <c r="O12" i="2" s="1"/>
  <c r="M9" i="2"/>
  <c r="O9" i="2" s="1"/>
  <c r="N7" i="2"/>
  <c r="M7" i="2"/>
  <c r="O7" i="2" l="1"/>
</calcChain>
</file>

<file path=xl/sharedStrings.xml><?xml version="1.0" encoding="utf-8"?>
<sst xmlns="http://schemas.openxmlformats.org/spreadsheetml/2006/main" count="567" uniqueCount="213">
  <si>
    <t>หมายเหตุ</t>
  </si>
  <si>
    <t>-</t>
  </si>
  <si>
    <t xml:space="preserve"> -</t>
  </si>
  <si>
    <t>ชื่อ - สกุล</t>
  </si>
  <si>
    <t>เลขที่ตำแหน่ง</t>
  </si>
  <si>
    <t>ตำแหน่ง</t>
  </si>
  <si>
    <t>ระดับ</t>
  </si>
  <si>
    <t>คุณวุฒิ</t>
  </si>
  <si>
    <t>ที่</t>
  </si>
  <si>
    <t>เจ้าพนักงานธุรการ</t>
  </si>
  <si>
    <t>นักวิชาการเงินและบัญชี</t>
  </si>
  <si>
    <t>เจ้าพนักงานการเงินและบัญชี</t>
  </si>
  <si>
    <t>เจ้าพนักงานพัสดุ</t>
  </si>
  <si>
    <t>นายช่างโยธา</t>
  </si>
  <si>
    <t>นักวิชาการศึกษา</t>
  </si>
  <si>
    <t>ปริญญาโท</t>
  </si>
  <si>
    <t>เจ้าพนักงานจัดเก็บรายได้</t>
  </si>
  <si>
    <t>ปริญญาตรี</t>
  </si>
  <si>
    <t>นักพัฒนาชุมชน</t>
  </si>
  <si>
    <t>ผู้ช่วยเจ้าพนักงานธุรการ</t>
  </si>
  <si>
    <t>รัฐประศาสนศาสตรมหาบัณฑิต</t>
  </si>
  <si>
    <t>ปวส.</t>
  </si>
  <si>
    <t>การบัญชี</t>
  </si>
  <si>
    <t>พนักงานขับรถยนต์</t>
  </si>
  <si>
    <t>พนักงานจ้างตามภารกิจ (มีคุณวุฒิ)</t>
  </si>
  <si>
    <t>พนักงานจ้างทั่วไป</t>
  </si>
  <si>
    <t>ผู้ช่วยนายช่างสำรวจ</t>
  </si>
  <si>
    <t>ผู้ช่วยนายช่างเขียนแบบ</t>
  </si>
  <si>
    <t>ครู</t>
  </si>
  <si>
    <t>การศึกษา</t>
  </si>
  <si>
    <t>กรอบอัตรากำลังเดิม</t>
  </si>
  <si>
    <t>เงินเดือน</t>
  </si>
  <si>
    <t>เงินประจำ</t>
  </si>
  <si>
    <t>บรรเทาสาธารณภัย</t>
  </si>
  <si>
    <t>เงินเพิ่มอื่นๆ</t>
  </si>
  <si>
    <t>/เงินค่า</t>
  </si>
  <si>
    <t>ตอบแทน</t>
  </si>
  <si>
    <t>กรอบอัตรากำลังใหม่</t>
  </si>
  <si>
    <t>ไฟฟ้ากำลัง</t>
  </si>
  <si>
    <t xml:space="preserve">ปริญญาตรี </t>
  </si>
  <si>
    <t>ปลัด อบต.</t>
  </si>
  <si>
    <t>รองปลัด อบต.</t>
  </si>
  <si>
    <t>(นักบริหารงานทั่วไป)</t>
  </si>
  <si>
    <t>ผู้อำนวยการกองคลัง</t>
  </si>
  <si>
    <t>ผู้อำนวยการกองช่าง</t>
  </si>
  <si>
    <t>ผู้อำนวยการกองสวัสดิการสังคม</t>
  </si>
  <si>
    <t>กลาง</t>
  </si>
  <si>
    <t>ต้น</t>
  </si>
  <si>
    <t>ทั่วไป</t>
  </si>
  <si>
    <t>นักทรัพยากรบุคคล</t>
  </si>
  <si>
    <t>นักวิเคราะห์นโยบายและแผน</t>
  </si>
  <si>
    <t>นักวิชาการตรวจสอบภายใน</t>
  </si>
  <si>
    <t>ประเภท</t>
  </si>
  <si>
    <t>(นักบริหารงานท้องถิ่น)</t>
  </si>
  <si>
    <t>บท.</t>
  </si>
  <si>
    <t>อท.</t>
  </si>
  <si>
    <t>ปก.</t>
  </si>
  <si>
    <t>วิชาการ</t>
  </si>
  <si>
    <t>ชง.</t>
  </si>
  <si>
    <t>ปง.</t>
  </si>
  <si>
    <t>ปง./ชง.</t>
  </si>
  <si>
    <t xml:space="preserve">                                                                                                                                                                  </t>
  </si>
  <si>
    <t>ปก./ชก.</t>
  </si>
  <si>
    <t>คศ.1</t>
  </si>
  <si>
    <t>กองคลัง (04)</t>
  </si>
  <si>
    <t>ผู้ช่วยนายช่างไฟฟ้า</t>
  </si>
  <si>
    <t>กองสวัสดิการสังคม (11)</t>
  </si>
  <si>
    <t>หน่วยตรวจสอบภายใน (12)</t>
  </si>
  <si>
    <t>(ว่างเดิม)</t>
  </si>
  <si>
    <t>(นักบริหารงานการคลัง)</t>
  </si>
  <si>
    <t>(นักบริหารงานช่าง)</t>
  </si>
  <si>
    <t>(นักบริหารงานการศึกษา)</t>
  </si>
  <si>
    <t>(นักบริหารงานสวัสดิการสังคม)</t>
  </si>
  <si>
    <t>(นักบริหารงานการเกษตร)</t>
  </si>
  <si>
    <t>กองส่งเสริมการเกษตร (14)</t>
  </si>
  <si>
    <t>ผู้อำนวยการกองการศึกษา</t>
  </si>
  <si>
    <t>พนักงานจ้างตามภารกิจ (ทักษะ)</t>
  </si>
  <si>
    <t>ผู้ช่วยเจ้าพนักงานป้องกันและ</t>
  </si>
  <si>
    <t>เจ้าพนักงานสาธารณสุข</t>
  </si>
  <si>
    <t>กองช่าง (05)</t>
  </si>
  <si>
    <t>ชก.</t>
  </si>
  <si>
    <t>พนักงานจ้างตามภารกิจ (คุณวุฒิ)</t>
  </si>
  <si>
    <t>56-3-00-1101-001</t>
  </si>
  <si>
    <t>56-3-00-1101-002</t>
  </si>
  <si>
    <t>56-3-01-2101-001</t>
  </si>
  <si>
    <t>56-3-01-3102-001</t>
  </si>
  <si>
    <t>56-3-01-3103-001</t>
  </si>
  <si>
    <t>56-3-01-4101-001</t>
  </si>
  <si>
    <t>56-3-01-4101-002</t>
  </si>
  <si>
    <t>56-3-04-2102-001</t>
  </si>
  <si>
    <t>56-3-04-3201-001</t>
  </si>
  <si>
    <t>56-3-04-4201-001</t>
  </si>
  <si>
    <t>56-3-04-4203-001</t>
  </si>
  <si>
    <t>56-3-04-4204-001</t>
  </si>
  <si>
    <t>56-3-05-2103-001</t>
  </si>
  <si>
    <t>56-3-05-4701-001</t>
  </si>
  <si>
    <t>56-3-08-2107-001</t>
  </si>
  <si>
    <t>56-3-08-3803-001</t>
  </si>
  <si>
    <t>56-3-11-2105-001</t>
  </si>
  <si>
    <t>56-3-11-3801-001</t>
  </si>
  <si>
    <t>56-3-14-2109-001</t>
  </si>
  <si>
    <t>56-3-12-3205-001</t>
  </si>
  <si>
    <t>นายวันชัย  สิทธิ์นะศรี</t>
  </si>
  <si>
    <t>นายเศรษฐรงค์  นพรัตน์จิรกุล</t>
  </si>
  <si>
    <t>นางสิริรัตน์  บัณฑิตถาวร</t>
  </si>
  <si>
    <t xml:space="preserve">นางนิภาพร  กันธิยา  </t>
  </si>
  <si>
    <t xml:space="preserve">นางราตรี  กางทอง  </t>
  </si>
  <si>
    <t>นางศิริวรรณ  นพรัตน์จิรกุล</t>
  </si>
  <si>
    <t xml:space="preserve">นายชัยสิทธิ์  วงค์อินทร์อยู่  </t>
  </si>
  <si>
    <t xml:space="preserve">นายสง่า  คำสงค์ </t>
  </si>
  <si>
    <t xml:space="preserve">นางสาวยลดา  งอยหล้า  </t>
  </si>
  <si>
    <t xml:space="preserve">นายชัยชัย  ชินาคำ  </t>
  </si>
  <si>
    <t xml:space="preserve">นายอิทธิพล  นิครหล่อน </t>
  </si>
  <si>
    <t xml:space="preserve">นายไพศาล  กกรัมย์  </t>
  </si>
  <si>
    <t xml:space="preserve">นางสาวพัชรินทร์ พรหมสาขา ณ  สกลนคร </t>
  </si>
  <si>
    <t xml:space="preserve">นางทัศนีย์  แสงจันทร์  </t>
  </si>
  <si>
    <t xml:space="preserve">นางนิ่มนวล  เอี่ยมอ่ำ  </t>
  </si>
  <si>
    <t xml:space="preserve">นางภคพร  กันทะเสน </t>
  </si>
  <si>
    <t>นางวรรณรัตน์  พรหมภักดี</t>
  </si>
  <si>
    <t xml:space="preserve">นางสาวชนิดา  ดากาวงค์  </t>
  </si>
  <si>
    <t>นางสาวปภัสรา  ใยพันธ์</t>
  </si>
  <si>
    <t xml:space="preserve">ผู้ช่วยเจ้าพนักงานธุรการ  </t>
  </si>
  <si>
    <t xml:space="preserve">นายวิทวัส  ทัศคร  </t>
  </si>
  <si>
    <t>นายนิธิชาติ  บุญแสน</t>
  </si>
  <si>
    <t xml:space="preserve">นายศราวุฒิ  พ่อขันชาย </t>
  </si>
  <si>
    <t xml:space="preserve">นายณัฐพล  หาดทวายกาญจน์  </t>
  </si>
  <si>
    <t>นางสาวณัฐธยาน์  ศรกายสิทธิ์</t>
  </si>
  <si>
    <t>56-3-01-4601-001</t>
  </si>
  <si>
    <t xml:space="preserve">นางฐิติชญาภา  ศรีชุบร่วง  </t>
  </si>
  <si>
    <t>นางกัลยาวรัตฬ์ หาดทวายกาญจน์</t>
  </si>
  <si>
    <t xml:space="preserve">ปริญญาโท </t>
  </si>
  <si>
    <t xml:space="preserve">นางพิมลรัตน์  ดงภูยาว  </t>
  </si>
  <si>
    <t>ผู้ช่วยนักวิชาการศึกษา</t>
  </si>
  <si>
    <t>ศูนย์พัฒนาเด็กเล็กบ้านดงหลวง</t>
  </si>
  <si>
    <t>นางวงเดือน  หาดทวายกาญจน์</t>
  </si>
  <si>
    <t xml:space="preserve">นางวาสนา  เปลี่ยนเอก  </t>
  </si>
  <si>
    <t xml:space="preserve">นางขวัญชนก  หาญฉวะ  </t>
  </si>
  <si>
    <t xml:space="preserve">ปริญญาตรี  </t>
  </si>
  <si>
    <t xml:space="preserve">ครู  </t>
  </si>
  <si>
    <t>คศ.2</t>
  </si>
  <si>
    <t xml:space="preserve">ครู </t>
  </si>
  <si>
    <t>56-3- 08-6600-154</t>
  </si>
  <si>
    <t>56-3-08-6600-156</t>
  </si>
  <si>
    <t>56-3-08-6600-155</t>
  </si>
  <si>
    <t>56-3-08-6600-157</t>
  </si>
  <si>
    <t>ศูนย์พัฒนาเด็กเล็กบ้านหนองบัว</t>
  </si>
  <si>
    <t>นายอมร  เมาะราษี</t>
  </si>
  <si>
    <t xml:space="preserve">ปริญญาโท  </t>
  </si>
  <si>
    <t>นางนิษฐ์ชลีย์  หาญชัยศรี</t>
  </si>
  <si>
    <t xml:space="preserve">นางสาวธัญญรัตน์  ชมชายผล  </t>
  </si>
  <si>
    <t>ผู้ช่วยเจ้าพนักงานพัฒนาชุมชน</t>
  </si>
  <si>
    <t>นายศักดิรันดร์  หงษ์เกตุ</t>
  </si>
  <si>
    <t xml:space="preserve">นายศิริพงษ์  เชื้อดวงผุย  </t>
  </si>
  <si>
    <t>56-3-14-3401-001</t>
  </si>
  <si>
    <t>นักวิชาการเกษตร</t>
  </si>
  <si>
    <t>นายวิทยา  เภาโพธิ์</t>
  </si>
  <si>
    <t xml:space="preserve">ผู้ช่วยเจ้าพนักงานธุรการ </t>
  </si>
  <si>
    <t xml:space="preserve">นายศักดิ์สิทธิ์  วงษ์สิรภัค  </t>
  </si>
  <si>
    <t xml:space="preserve">นางชลดา  ใยสิงสอน  </t>
  </si>
  <si>
    <t>ครุศาสตรบัณฑิต (การศึกษาปฐมวัย)</t>
  </si>
  <si>
    <t>รัฐประศาสนศาสตรบัณฑิต</t>
  </si>
  <si>
    <t>บริหารธุรกิจบัณฑิต (การจัดการทั่วไป)</t>
  </si>
  <si>
    <t>ศิลปศาสตรบัณฑิต (การจัดการทั่วไป)</t>
  </si>
  <si>
    <t xml:space="preserve">บริหารธุรกิจบัณฑิต (การบัญชี)  </t>
  </si>
  <si>
    <t>ครุศาสตรบัณฑิต  (การบริหารการศึกษา)</t>
  </si>
  <si>
    <t xml:space="preserve">ครุศาสตรบัณฑิต (การศึกษาปฐมวัย)  </t>
  </si>
  <si>
    <t>นางสาวลัดดาวัลย์  กอเนาว์รี</t>
  </si>
  <si>
    <t xml:space="preserve">ครุศาสตรบัณฑิต (การศึกษาฐมวัย) </t>
  </si>
  <si>
    <t>ศึกษาศาสตรมหาบัณฑิต (การบริหารการศึกษา)</t>
  </si>
  <si>
    <t>คนงานทั่วไป</t>
  </si>
  <si>
    <t xml:space="preserve">วิทยาศาสตรบัณฑิต (เทคโนโลยีการเกษตร) </t>
  </si>
  <si>
    <t>ม.6</t>
  </si>
  <si>
    <t>คนงานประจำเครื่องเจาะน้ำบาดาล</t>
  </si>
  <si>
    <t>ผู้ช่วยเจ้าหน้าที่การเงินและบัญชี</t>
  </si>
  <si>
    <t>ผู้ช่วยครูผู้ดูแลเด็ก  (ผู้มีทักษะ)</t>
  </si>
  <si>
    <t>รัฐประศาสนศาสตรบัณฑิต + คอมฯ 24 ชม.</t>
  </si>
  <si>
    <t>นักการภารโรง</t>
  </si>
  <si>
    <t xml:space="preserve">นักการภารโรง  </t>
  </si>
  <si>
    <t>ครุศาสตรบัณฑิต (คอมพิวเตอร์ศึกษา)</t>
  </si>
  <si>
    <t>(การตลาด)</t>
  </si>
  <si>
    <t>อุตสาหกรรมศาสตรบัณฑิต (เทคโนโลยีอุตสาหการ)</t>
  </si>
  <si>
    <t xml:space="preserve">วิทยาศาสตรบัณฑิต (เทคโนโลยีก่อสร้าง) </t>
  </si>
  <si>
    <t>วิทยาศาสตรบัณฑิต (วิศวกรกรรมโยธา)</t>
  </si>
  <si>
    <t xml:space="preserve">คอมพิวเตอร์ธุรกิจ </t>
  </si>
  <si>
    <t>รัฐประศาสนศาสรบัณฑิต</t>
  </si>
  <si>
    <t>ครุศาสตรบัณฑิต  (วิทยาศาสตร์)</t>
  </si>
  <si>
    <t>บริหารธุรกิจบัณฑิต (การบริหารทรัพยากรมนุษย์)</t>
  </si>
  <si>
    <t xml:space="preserve">บรรเทาสาธารณภัย  </t>
  </si>
  <si>
    <t>คนงานประจำรถบรรทุกน้ำเอนกประสงค์</t>
  </si>
  <si>
    <t>รัฐศาสตรบัณฑิต</t>
  </si>
  <si>
    <t>การตลาด</t>
  </si>
  <si>
    <t>ศิลปศาสตรบัณฑิต (การบัญชี)</t>
  </si>
  <si>
    <t>กองการศึกษา ศาสนา และวัฒนธรรม (08)</t>
  </si>
  <si>
    <t>วิทยาศาสตรบัณฑิต (พีชศาสตร์-พืชสวน)</t>
  </si>
  <si>
    <t xml:space="preserve">เจ้าพนักงานพัสดุ  </t>
  </si>
  <si>
    <t>ผู้ดูแลเด็ก  (ทักษะ)</t>
  </si>
  <si>
    <t>ผู้อำนวยการกองส่งเสริมการเกษตร</t>
  </si>
  <si>
    <t>กำหนดเพิ่ม</t>
  </si>
  <si>
    <t>ยุบเลิก</t>
  </si>
  <si>
    <t>นักวิชาการสาธารณสุข</t>
  </si>
  <si>
    <t>56-3-01-3601-001</t>
  </si>
  <si>
    <t xml:space="preserve">นายสายัณห์  สมสวัสดิ์  </t>
  </si>
  <si>
    <t xml:space="preserve"> -42-</t>
  </si>
  <si>
    <t xml:space="preserve"> -43-</t>
  </si>
  <si>
    <t xml:space="preserve"> -44-</t>
  </si>
  <si>
    <t xml:space="preserve"> -45-</t>
  </si>
  <si>
    <t>วิทยาศาสตรบัณฑิต  (เทคโนโลยีการเกษตร)</t>
  </si>
  <si>
    <t>สำนักปลัด  อบต. (01)</t>
  </si>
  <si>
    <t>หัวหน้าสำนักปลัด  อบต.</t>
  </si>
  <si>
    <t>11.  บัญชีแสดงจัดคนลงสู่ตำแหน่งและการกำหนดเลขที่ตำแหน่งในส่วนราชการ</t>
  </si>
  <si>
    <t>ผู้ช่วยเจ้าหน้าที่การเงินและบัญขี</t>
  </si>
  <si>
    <t xml:space="preserve">หมายเหตุ  :  1.  ตำแหน่งคนงานทั่วไป  ลำดับที่  12   ให้เปลี่ยนชื่อเป็น  "คนงาน" เมื่อตำแหน่งว่างหรือมีการต่อสัญญาจ้าง  </t>
  </si>
  <si>
    <t xml:space="preserve">                  2.  ตำแหน่งผู้ช่วยเจ้าหน้าที่การเงินและบัญชี  ลำดับที่  21  ให้เปลี่ยนชื่อเป็น "ผู้ช่วยเจ้าพนักงานการเงินและบัญชี"  เมื่อตำแหน่งว่างหรือมีการต่อสัญญาจ้าง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</si>
</sst>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name val="TH SarabunIT๙"/>
      <family val="2"/>
    </font>
    <font>
      <sz val="10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3.5"/>
      <name val="TH SarabunIT๙"/>
      <family val="2"/>
    </font>
    <font>
      <b/>
      <sz val="13"/>
      <name val="TH SarabunIT๙"/>
      <family val="2"/>
    </font>
    <font>
      <b/>
      <u/>
      <sz val="13"/>
      <name val="TH SarabunIT๙"/>
      <family val="2"/>
    </font>
    <font>
      <u/>
      <sz val="13"/>
      <name val="TH SarabunIT๙"/>
      <family val="2"/>
    </font>
    <font>
      <b/>
      <sz val="11"/>
      <name val="TH SarabunIT๙"/>
      <family val="2"/>
    </font>
    <font>
      <sz val="9"/>
      <name val="TH SarabunIT๙"/>
      <family val="2"/>
    </font>
    <font>
      <b/>
      <sz val="10"/>
      <name val="TH SarabunIT๙"/>
      <family val="2"/>
    </font>
    <font>
      <b/>
      <sz val="13"/>
      <color rgb="FF0000FF"/>
      <name val="TH SarabunIT๙"/>
      <family val="2"/>
    </font>
    <font>
      <sz val="13"/>
      <color rgb="FFFF0000"/>
      <name val="TH SarabunIT๙"/>
      <family val="2"/>
    </font>
    <font>
      <u/>
      <sz val="13"/>
      <color rgb="FFFF0000"/>
      <name val="TH SarabunIT๙"/>
      <family val="2"/>
    </font>
    <font>
      <b/>
      <u/>
      <sz val="13"/>
      <color rgb="FF0000FF"/>
      <name val="TH SarabunIT๙"/>
      <family val="2"/>
    </font>
    <font>
      <b/>
      <sz val="18"/>
      <color rgb="FF002060"/>
      <name val="TH SarabunIT๙"/>
      <family val="2"/>
    </font>
    <font>
      <sz val="11"/>
      <color rgb="FF002060"/>
      <name val="TH SarabunIT๙"/>
      <family val="2"/>
    </font>
    <font>
      <b/>
      <sz val="13"/>
      <color rgb="FF002060"/>
      <name val="TH SarabunIT๙"/>
      <family val="2"/>
    </font>
    <font>
      <sz val="13"/>
      <color rgb="FF002060"/>
      <name val="TH SarabunIT๙"/>
      <family val="2"/>
    </font>
    <font>
      <b/>
      <sz val="14"/>
      <name val="TH SarabunIT๙"/>
      <family val="2"/>
    </font>
    <font>
      <u/>
      <sz val="11"/>
      <name val="TH SarabunIT๙"/>
      <family val="2"/>
    </font>
    <font>
      <sz val="12"/>
      <color theme="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59" fontId="5" fillId="0" borderId="5" xfId="0" applyNumberFormat="1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left"/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61" fontId="5" fillId="0" borderId="0" xfId="0" applyNumberFormat="1" applyFont="1" applyFill="1" applyProtection="1"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left"/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59" fontId="5" fillId="0" borderId="6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Protection="1">
      <protection locked="0"/>
    </xf>
    <xf numFmtId="0" fontId="9" fillId="0" borderId="6" xfId="0" applyFont="1" applyFill="1" applyBorder="1" applyAlignment="1" applyProtection="1">
      <alignment horizontal="center"/>
      <protection locked="0"/>
    </xf>
    <xf numFmtId="0" fontId="5" fillId="0" borderId="6" xfId="0" applyNumberFormat="1" applyFont="1" applyFill="1" applyBorder="1" applyProtection="1">
      <protection locked="0"/>
    </xf>
    <xf numFmtId="0" fontId="5" fillId="0" borderId="6" xfId="0" applyNumberFormat="1" applyFont="1" applyFill="1" applyBorder="1" applyAlignment="1" applyProtection="1">
      <alignment horizontal="center"/>
      <protection locked="0"/>
    </xf>
    <xf numFmtId="59" fontId="10" fillId="0" borderId="6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Fill="1" applyBorder="1" applyAlignment="1" applyProtection="1">
      <alignment horizontal="center"/>
      <protection locked="0"/>
    </xf>
    <xf numFmtId="61" fontId="10" fillId="0" borderId="6" xfId="0" applyNumberFormat="1" applyFont="1" applyFill="1" applyBorder="1" applyAlignment="1" applyProtection="1">
      <alignment horizontal="center"/>
      <protection locked="0"/>
    </xf>
    <xf numFmtId="0" fontId="8" fillId="0" borderId="6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>
      <alignment horizontal="center"/>
    </xf>
    <xf numFmtId="0" fontId="5" fillId="0" borderId="11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5" fillId="0" borderId="6" xfId="0" applyNumberFormat="1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left"/>
      <protection locked="0"/>
    </xf>
    <xf numFmtId="0" fontId="12" fillId="0" borderId="6" xfId="0" applyFont="1" applyFill="1" applyBorder="1" applyAlignment="1" applyProtection="1">
      <alignment horizontal="left"/>
      <protection locked="0"/>
    </xf>
    <xf numFmtId="0" fontId="15" fillId="0" borderId="6" xfId="0" applyFont="1" applyFill="1" applyBorder="1" applyProtection="1">
      <protection locked="0"/>
    </xf>
    <xf numFmtId="0" fontId="15" fillId="0" borderId="6" xfId="0" applyFont="1" applyFill="1" applyBorder="1" applyAlignment="1" applyProtection="1">
      <alignment horizontal="center"/>
      <protection locked="0"/>
    </xf>
    <xf numFmtId="0" fontId="16" fillId="0" borderId="6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left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14" fillId="0" borderId="6" xfId="0" applyFont="1" applyFill="1" applyBorder="1" applyAlignment="1" applyProtection="1">
      <protection locked="0"/>
    </xf>
    <xf numFmtId="0" fontId="17" fillId="0" borderId="6" xfId="0" applyFont="1" applyFill="1" applyBorder="1" applyAlignment="1" applyProtection="1">
      <alignment horizontal="center"/>
      <protection locked="0"/>
    </xf>
    <xf numFmtId="0" fontId="17" fillId="0" borderId="6" xfId="0" applyFont="1" applyFill="1" applyBorder="1" applyAlignment="1" applyProtection="1">
      <alignment horizontal="left"/>
      <protection locked="0"/>
    </xf>
    <xf numFmtId="0" fontId="4" fillId="0" borderId="6" xfId="0" applyNumberFormat="1" applyFont="1" applyFill="1" applyBorder="1" applyAlignment="1" applyProtection="1">
      <alignment horizontal="center"/>
      <protection locked="0"/>
    </xf>
    <xf numFmtId="0" fontId="3" fillId="0" borderId="6" xfId="0" applyNumberFormat="1" applyFont="1" applyFill="1" applyBorder="1" applyAlignment="1" applyProtection="1">
      <alignment horizontal="center"/>
      <protection locked="0"/>
    </xf>
    <xf numFmtId="0" fontId="8" fillId="0" borderId="6" xfId="0" applyFont="1" applyFill="1" applyBorder="1" applyAlignment="1" applyProtection="1">
      <alignment horizontal="left"/>
      <protection locked="0"/>
    </xf>
    <xf numFmtId="0" fontId="6" fillId="0" borderId="6" xfId="0" applyFont="1" applyFill="1" applyBorder="1" applyProtection="1">
      <protection locked="0"/>
    </xf>
    <xf numFmtId="0" fontId="19" fillId="0" borderId="0" xfId="0" applyFont="1" applyFill="1" applyProtection="1">
      <protection locked="0"/>
    </xf>
    <xf numFmtId="0" fontId="21" fillId="0" borderId="0" xfId="0" applyFont="1" applyFill="1" applyProtection="1">
      <protection locked="0"/>
    </xf>
    <xf numFmtId="0" fontId="22" fillId="0" borderId="6" xfId="0" applyFont="1" applyFill="1" applyBorder="1"/>
    <xf numFmtId="0" fontId="5" fillId="0" borderId="6" xfId="0" applyFont="1" applyFill="1" applyBorder="1" applyAlignment="1" applyProtection="1"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59" fontId="3" fillId="0" borderId="5" xfId="0" applyNumberFormat="1" applyFont="1" applyFill="1" applyBorder="1" applyAlignment="1" applyProtection="1">
      <alignment horizontal="center"/>
      <protection locked="0"/>
    </xf>
    <xf numFmtId="49" fontId="3" fillId="0" borderId="6" xfId="0" applyNumberFormat="1" applyFont="1" applyFill="1" applyBorder="1" applyAlignment="1" applyProtection="1">
      <alignment horizontal="center"/>
      <protection locked="0"/>
    </xf>
    <xf numFmtId="59" fontId="3" fillId="0" borderId="6" xfId="0" applyNumberFormat="1" applyFont="1" applyFill="1" applyBorder="1" applyAlignment="1" applyProtection="1">
      <alignment horizontal="center"/>
      <protection locked="0"/>
    </xf>
    <xf numFmtId="61" fontId="23" fillId="0" borderId="6" xfId="0" applyNumberFormat="1" applyFont="1" applyFill="1" applyBorder="1" applyAlignment="1" applyProtection="1">
      <alignment horizontal="center"/>
      <protection locked="0"/>
    </xf>
    <xf numFmtId="0" fontId="23" fillId="0" borderId="6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/>
      <protection locked="0"/>
    </xf>
    <xf numFmtId="59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12" fillId="0" borderId="6" xfId="0" applyFont="1" applyFill="1" applyBorder="1" applyAlignment="1" applyProtection="1">
      <alignment horizontal="center"/>
      <protection locked="0"/>
    </xf>
    <xf numFmtId="3" fontId="8" fillId="0" borderId="8" xfId="0" applyNumberFormat="1" applyFont="1" applyFill="1" applyBorder="1" applyAlignment="1" applyProtection="1">
      <alignment horizontal="center" vertical="center"/>
      <protection locked="0"/>
    </xf>
    <xf numFmtId="3" fontId="5" fillId="0" borderId="5" xfId="0" applyNumberFormat="1" applyFont="1" applyFill="1" applyBorder="1" applyAlignment="1" applyProtection="1">
      <alignment horizontal="center"/>
      <protection locked="0"/>
    </xf>
    <xf numFmtId="3" fontId="11" fillId="0" borderId="5" xfId="0" applyNumberFormat="1" applyFont="1" applyFill="1" applyBorder="1" applyAlignment="1" applyProtection="1">
      <alignment horizontal="center"/>
      <protection locked="0"/>
    </xf>
    <xf numFmtId="3" fontId="5" fillId="0" borderId="6" xfId="0" applyNumberFormat="1" applyFont="1" applyFill="1" applyBorder="1" applyAlignment="1" applyProtection="1">
      <alignment horizontal="center"/>
      <protection locked="0"/>
    </xf>
    <xf numFmtId="3" fontId="11" fillId="0" borderId="6" xfId="0" applyNumberFormat="1" applyFont="1" applyFill="1" applyBorder="1" applyAlignment="1" applyProtection="1">
      <alignment horizontal="center"/>
      <protection locked="0"/>
    </xf>
    <xf numFmtId="3" fontId="5" fillId="0" borderId="6" xfId="0" applyNumberFormat="1" applyFont="1" applyFill="1" applyBorder="1" applyProtection="1">
      <protection locked="0"/>
    </xf>
    <xf numFmtId="3" fontId="11" fillId="0" borderId="6" xfId="2" applyNumberFormat="1" applyFont="1" applyFill="1" applyBorder="1" applyAlignment="1" applyProtection="1">
      <alignment horizontal="center"/>
      <protection locked="0"/>
    </xf>
    <xf numFmtId="3" fontId="13" fillId="0" borderId="6" xfId="0" applyNumberFormat="1" applyFont="1" applyFill="1" applyBorder="1" applyAlignment="1" applyProtection="1">
      <alignment horizontal="center"/>
      <protection locked="0"/>
    </xf>
    <xf numFmtId="3" fontId="5" fillId="0" borderId="6" xfId="0" applyNumberFormat="1" applyFont="1" applyFill="1" applyBorder="1" applyAlignment="1" applyProtection="1">
      <protection locked="0"/>
    </xf>
    <xf numFmtId="3" fontId="13" fillId="0" borderId="6" xfId="0" applyNumberFormat="1" applyFont="1" applyFill="1" applyBorder="1" applyAlignment="1" applyProtection="1">
      <alignment horizontal="left"/>
      <protection locked="0"/>
    </xf>
    <xf numFmtId="3" fontId="10" fillId="0" borderId="6" xfId="0" applyNumberFormat="1" applyFont="1" applyFill="1" applyBorder="1" applyProtection="1">
      <protection locked="0"/>
    </xf>
    <xf numFmtId="3" fontId="6" fillId="0" borderId="6" xfId="0" applyNumberFormat="1" applyFont="1" applyFill="1" applyBorder="1" applyAlignment="1" applyProtection="1">
      <alignment horizontal="center"/>
      <protection locked="0"/>
    </xf>
    <xf numFmtId="3" fontId="5" fillId="0" borderId="12" xfId="0" applyNumberFormat="1" applyFont="1" applyFill="1" applyBorder="1" applyAlignment="1" applyProtection="1">
      <alignment horizontal="center"/>
      <protection locked="0"/>
    </xf>
    <xf numFmtId="3" fontId="11" fillId="0" borderId="12" xfId="0" applyNumberFormat="1" applyFont="1" applyFill="1" applyBorder="1" applyAlignment="1" applyProtection="1">
      <alignment horizontal="center"/>
      <protection locked="0"/>
    </xf>
    <xf numFmtId="3" fontId="3" fillId="0" borderId="0" xfId="0" applyNumberFormat="1" applyFont="1" applyFill="1" applyProtection="1">
      <protection locked="0"/>
    </xf>
    <xf numFmtId="3" fontId="11" fillId="0" borderId="0" xfId="0" applyNumberFormat="1" applyFont="1" applyFill="1" applyAlignment="1" applyProtection="1">
      <alignment horizontal="center"/>
      <protection locked="0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3" fontId="8" fillId="0" borderId="7" xfId="0" applyNumberFormat="1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7" xfId="0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3" fontId="11" fillId="0" borderId="13" xfId="0" applyNumberFormat="1" applyFont="1" applyFill="1" applyBorder="1" applyAlignment="1" applyProtection="1">
      <protection locked="0"/>
    </xf>
    <xf numFmtId="3" fontId="6" fillId="0" borderId="13" xfId="0" applyNumberFormat="1" applyFont="1" applyFill="1" applyBorder="1" applyAlignment="1" applyProtection="1">
      <alignment horizontal="center"/>
      <protection locked="0"/>
    </xf>
    <xf numFmtId="3" fontId="11" fillId="0" borderId="6" xfId="0" applyNumberFormat="1" applyFont="1" applyFill="1" applyBorder="1" applyAlignment="1" applyProtection="1">
      <protection locked="0"/>
    </xf>
    <xf numFmtId="0" fontId="5" fillId="0" borderId="12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left"/>
      <protection locked="0"/>
    </xf>
    <xf numFmtId="0" fontId="4" fillId="0" borderId="6" xfId="0" applyFont="1" applyBorder="1" applyAlignment="1">
      <alignment horizontal="center"/>
    </xf>
    <xf numFmtId="59" fontId="3" fillId="0" borderId="10" xfId="0" applyNumberFormat="1" applyFont="1" applyFill="1" applyBorder="1" applyAlignment="1" applyProtection="1">
      <alignment horizontal="center"/>
      <protection locked="0"/>
    </xf>
    <xf numFmtId="41" fontId="5" fillId="0" borderId="6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left" shrinkToFit="1"/>
      <protection locked="0"/>
    </xf>
    <xf numFmtId="187" fontId="6" fillId="0" borderId="14" xfId="2" applyNumberFormat="1" applyFont="1" applyBorder="1"/>
    <xf numFmtId="0" fontId="5" fillId="0" borderId="11" xfId="0" applyFont="1" applyFill="1" applyBorder="1" applyProtection="1">
      <protection locked="0"/>
    </xf>
    <xf numFmtId="0" fontId="5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5" fillId="0" borderId="15" xfId="0" applyFont="1" applyBorder="1" applyAlignment="1">
      <alignment horizontal="center"/>
    </xf>
    <xf numFmtId="0" fontId="3" fillId="0" borderId="15" xfId="0" applyFont="1" applyFill="1" applyBorder="1" applyAlignment="1" applyProtection="1">
      <alignment horizontal="left" shrinkToFit="1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59" fontId="3" fillId="0" borderId="15" xfId="0" applyNumberFormat="1" applyFont="1" applyFill="1" applyBorder="1" applyAlignment="1" applyProtection="1">
      <alignment horizontal="center"/>
      <protection locked="0"/>
    </xf>
    <xf numFmtId="0" fontId="24" fillId="0" borderId="0" xfId="0" applyFont="1" applyBorder="1" applyAlignment="1">
      <alignment horizontal="left"/>
    </xf>
    <xf numFmtId="0" fontId="3" fillId="0" borderId="10" xfId="0" applyFont="1" applyFill="1" applyBorder="1" applyAlignment="1" applyProtection="1">
      <alignment horizontal="center"/>
      <protection locked="0"/>
    </xf>
    <xf numFmtId="59" fontId="5" fillId="0" borderId="10" xfId="0" applyNumberFormat="1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left"/>
      <protection locked="0"/>
    </xf>
    <xf numFmtId="3" fontId="5" fillId="0" borderId="10" xfId="0" applyNumberFormat="1" applyFont="1" applyFill="1" applyBorder="1" applyAlignment="1" applyProtection="1">
      <alignment horizontal="center"/>
      <protection locked="0"/>
    </xf>
    <xf numFmtId="3" fontId="11" fillId="0" borderId="10" xfId="0" applyNumberFormat="1" applyFont="1" applyFill="1" applyBorder="1" applyAlignment="1" applyProtection="1">
      <alignment horizontal="center"/>
      <protection locked="0"/>
    </xf>
    <xf numFmtId="0" fontId="5" fillId="0" borderId="11" xfId="0" applyFont="1" applyFill="1" applyBorder="1" applyAlignment="1" applyProtection="1">
      <alignment horizontal="left"/>
      <protection locked="0"/>
    </xf>
    <xf numFmtId="3" fontId="11" fillId="0" borderId="11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left"/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3" fontId="5" fillId="0" borderId="16" xfId="0" applyNumberFormat="1" applyFont="1" applyFill="1" applyBorder="1" applyAlignment="1" applyProtection="1">
      <protection locked="0"/>
    </xf>
    <xf numFmtId="3" fontId="11" fillId="0" borderId="16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3" fontId="5" fillId="0" borderId="0" xfId="0" applyNumberFormat="1" applyFont="1" applyFill="1" applyBorder="1" applyAlignment="1" applyProtection="1">
      <protection locked="0"/>
    </xf>
    <xf numFmtId="3" fontId="11" fillId="0" borderId="0" xfId="0" applyNumberFormat="1" applyFont="1" applyFill="1" applyBorder="1" applyAlignment="1" applyProtection="1">
      <alignment horizontal="center"/>
      <protection locked="0"/>
    </xf>
    <xf numFmtId="0" fontId="9" fillId="0" borderId="10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3" fontId="5" fillId="0" borderId="10" xfId="0" applyNumberFormat="1" applyFont="1" applyFill="1" applyBorder="1" applyProtection="1">
      <protection locked="0"/>
    </xf>
    <xf numFmtId="59" fontId="5" fillId="0" borderId="11" xfId="0" applyNumberFormat="1" applyFont="1" applyFill="1" applyBorder="1" applyAlignment="1" applyProtection="1">
      <alignment horizontal="center"/>
      <protection locked="0"/>
    </xf>
    <xf numFmtId="0" fontId="17" fillId="0" borderId="11" xfId="0" applyFont="1" applyFill="1" applyBorder="1" applyAlignment="1" applyProtection="1">
      <alignment horizontal="center"/>
      <protection locked="0"/>
    </xf>
    <xf numFmtId="3" fontId="5" fillId="0" borderId="11" xfId="0" applyNumberFormat="1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/>
      <protection locked="0"/>
    </xf>
    <xf numFmtId="0" fontId="4" fillId="0" borderId="16" xfId="0" applyFont="1" applyFill="1" applyBorder="1" applyAlignment="1" applyProtection="1">
      <alignment horizontal="center"/>
      <protection locked="0"/>
    </xf>
    <xf numFmtId="3" fontId="5" fillId="0" borderId="16" xfId="0" applyNumberFormat="1" applyFont="1" applyFill="1" applyBorder="1" applyProtection="1"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3" fontId="5" fillId="0" borderId="0" xfId="0" applyNumberFormat="1" applyFont="1" applyFill="1" applyBorder="1" applyProtection="1">
      <protection locked="0"/>
    </xf>
    <xf numFmtId="0" fontId="8" fillId="0" borderId="10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left"/>
      <protection locked="0"/>
    </xf>
    <xf numFmtId="0" fontId="22" fillId="0" borderId="11" xfId="0" applyFont="1" applyFill="1" applyBorder="1"/>
    <xf numFmtId="0" fontId="5" fillId="0" borderId="11" xfId="0" applyNumberFormat="1" applyFont="1" applyFill="1" applyBorder="1" applyAlignment="1" applyProtection="1">
      <alignment horizontal="center"/>
      <protection locked="0"/>
    </xf>
    <xf numFmtId="0" fontId="5" fillId="0" borderId="11" xfId="0" applyNumberFormat="1" applyFont="1" applyFill="1" applyBorder="1" applyAlignment="1" applyProtection="1">
      <alignment horizontal="left"/>
      <protection locked="0"/>
    </xf>
    <xf numFmtId="0" fontId="8" fillId="0" borderId="16" xfId="0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4" fillId="0" borderId="6" xfId="0" applyFont="1" applyFill="1" applyBorder="1" applyAlignment="1" applyProtection="1">
      <alignment horizontal="center" shrinkToFit="1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7" xfId="0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left"/>
      <protection locked="0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0" fontId="20" fillId="3" borderId="4" xfId="0" applyFont="1" applyFill="1" applyBorder="1" applyAlignment="1" applyProtection="1">
      <alignment horizontal="center" vertical="center"/>
      <protection locked="0"/>
    </xf>
    <xf numFmtId="0" fontId="20" fillId="3" borderId="9" xfId="0" applyFont="1" applyFill="1" applyBorder="1" applyAlignment="1" applyProtection="1">
      <alignment horizontal="center" vertical="center"/>
      <protection locked="0"/>
    </xf>
    <xf numFmtId="0" fontId="20" fillId="3" borderId="3" xfId="0" applyFont="1" applyFill="1" applyBorder="1" applyAlignment="1" applyProtection="1">
      <alignment horizontal="center" vertical="center"/>
      <protection locked="0"/>
    </xf>
    <xf numFmtId="3" fontId="8" fillId="0" borderId="4" xfId="0" applyNumberFormat="1" applyFont="1" applyFill="1" applyBorder="1" applyAlignment="1" applyProtection="1">
      <alignment horizontal="center" vertical="center"/>
      <protection locked="0"/>
    </xf>
    <xf numFmtId="3" fontId="8" fillId="0" borderId="9" xfId="0" applyNumberFormat="1" applyFont="1" applyFill="1" applyBorder="1" applyAlignment="1" applyProtection="1">
      <alignment horizontal="center" vertical="center"/>
      <protection locked="0"/>
    </xf>
    <xf numFmtId="3" fontId="8" fillId="0" borderId="3" xfId="0" applyNumberFormat="1" applyFont="1" applyFill="1" applyBorder="1" applyAlignment="1" applyProtection="1">
      <alignment horizontal="center" vertical="center"/>
      <protection locked="0"/>
    </xf>
    <xf numFmtId="3" fontId="11" fillId="0" borderId="1" xfId="0" applyNumberFormat="1" applyFont="1" applyFill="1" applyBorder="1" applyAlignment="1" applyProtection="1">
      <alignment horizontal="center" vertical="center"/>
      <protection locked="0"/>
    </xf>
    <xf numFmtId="3" fontId="11" fillId="0" borderId="7" xfId="0" applyNumberFormat="1" applyFont="1" applyFill="1" applyBorder="1" applyAlignment="1" applyProtection="1">
      <alignment horizontal="center" vertical="center"/>
      <protection locked="0"/>
    </xf>
    <xf numFmtId="3" fontId="11" fillId="0" borderId="2" xfId="0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3" fontId="8" fillId="0" borderId="7" xfId="0" applyNumberFormat="1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Fill="1" applyBorder="1" applyAlignment="1" applyProtection="1">
      <alignment horizontal="center" vertical="center"/>
      <protection locked="0"/>
    </xf>
  </cellXfs>
  <cellStyles count="3">
    <cellStyle name="เครื่องหมายจุลภาค" xfId="2" builtinId="3"/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FF66"/>
      <color rgb="FFFFFFCC"/>
      <color rgb="FF0000FF"/>
      <color rgb="FFFA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39"/>
  <sheetViews>
    <sheetView tabSelected="1" zoomScaleNormal="100" workbookViewId="0">
      <pane ySplit="6" topLeftCell="A124" activePane="bottomLeft" state="frozen"/>
      <selection pane="bottomLeft" activeCell="C101" sqref="C101"/>
    </sheetView>
  </sheetViews>
  <sheetFormatPr defaultColWidth="9" defaultRowHeight="15" x14ac:dyDescent="0.25"/>
  <cols>
    <col min="1" max="1" width="4.5" style="1" customWidth="1"/>
    <col min="2" max="2" width="19.625" style="1" customWidth="1"/>
    <col min="3" max="3" width="21.25" style="1" customWidth="1"/>
    <col min="4" max="4" width="16.25" style="1" customWidth="1"/>
    <col min="5" max="5" width="19.375" style="1" customWidth="1"/>
    <col min="6" max="7" width="4.625" style="53" customWidth="1"/>
    <col min="8" max="8" width="16" style="1" customWidth="1"/>
    <col min="9" max="9" width="19.375" style="1" customWidth="1"/>
    <col min="10" max="11" width="4.625" style="53" customWidth="1"/>
    <col min="12" max="12" width="8.5" style="69" customWidth="1"/>
    <col min="13" max="13" width="7.125" style="69" customWidth="1"/>
    <col min="14" max="14" width="7.75" style="69" customWidth="1"/>
    <col min="15" max="15" width="7.875" style="70" customWidth="1"/>
    <col min="16" max="16384" width="9" style="1"/>
  </cols>
  <sheetData>
    <row r="1" spans="1:16" s="40" customFormat="1" ht="23.25" x14ac:dyDescent="0.35">
      <c r="A1" s="145" t="s">
        <v>209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6" s="40" customFormat="1" ht="15" customHeight="1" x14ac:dyDescent="0.3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1:16" s="41" customFormat="1" ht="24.75" customHeight="1" x14ac:dyDescent="0.25">
      <c r="A3" s="139" t="s">
        <v>8</v>
      </c>
      <c r="B3" s="139" t="s">
        <v>3</v>
      </c>
      <c r="C3" s="74"/>
      <c r="D3" s="146" t="s">
        <v>30</v>
      </c>
      <c r="E3" s="147"/>
      <c r="F3" s="147"/>
      <c r="G3" s="148"/>
      <c r="H3" s="149" t="s">
        <v>37</v>
      </c>
      <c r="I3" s="150"/>
      <c r="J3" s="150"/>
      <c r="K3" s="151"/>
      <c r="L3" s="152" t="s">
        <v>31</v>
      </c>
      <c r="M3" s="153"/>
      <c r="N3" s="154"/>
      <c r="O3" s="155" t="s">
        <v>0</v>
      </c>
    </row>
    <row r="4" spans="1:16" s="41" customFormat="1" ht="16.5" x14ac:dyDescent="0.25">
      <c r="A4" s="140"/>
      <c r="B4" s="140"/>
      <c r="C4" s="75" t="s">
        <v>7</v>
      </c>
      <c r="D4" s="139" t="s">
        <v>4</v>
      </c>
      <c r="E4" s="139" t="s">
        <v>5</v>
      </c>
      <c r="F4" s="142" t="s">
        <v>52</v>
      </c>
      <c r="G4" s="142" t="s">
        <v>6</v>
      </c>
      <c r="H4" s="139" t="s">
        <v>4</v>
      </c>
      <c r="I4" s="139" t="s">
        <v>5</v>
      </c>
      <c r="J4" s="142" t="s">
        <v>52</v>
      </c>
      <c r="K4" s="142" t="s">
        <v>6</v>
      </c>
      <c r="L4" s="158" t="s">
        <v>31</v>
      </c>
      <c r="M4" s="71" t="s">
        <v>32</v>
      </c>
      <c r="N4" s="55" t="s">
        <v>34</v>
      </c>
      <c r="O4" s="156"/>
    </row>
    <row r="5" spans="1:16" s="41" customFormat="1" ht="16.5" x14ac:dyDescent="0.25">
      <c r="A5" s="140"/>
      <c r="B5" s="140"/>
      <c r="C5" s="75" t="s">
        <v>29</v>
      </c>
      <c r="D5" s="140"/>
      <c r="E5" s="140"/>
      <c r="F5" s="143"/>
      <c r="G5" s="143"/>
      <c r="H5" s="140"/>
      <c r="I5" s="140"/>
      <c r="J5" s="143"/>
      <c r="K5" s="143"/>
      <c r="L5" s="159"/>
      <c r="M5" s="72" t="s">
        <v>5</v>
      </c>
      <c r="N5" s="72" t="s">
        <v>35</v>
      </c>
      <c r="O5" s="156"/>
    </row>
    <row r="6" spans="1:16" s="41" customFormat="1" ht="16.5" x14ac:dyDescent="0.25">
      <c r="A6" s="141"/>
      <c r="B6" s="141"/>
      <c r="C6" s="76"/>
      <c r="D6" s="141"/>
      <c r="E6" s="141"/>
      <c r="F6" s="144"/>
      <c r="G6" s="144"/>
      <c r="H6" s="141"/>
      <c r="I6" s="141"/>
      <c r="J6" s="144"/>
      <c r="K6" s="144"/>
      <c r="L6" s="160"/>
      <c r="M6" s="73"/>
      <c r="N6" s="73" t="s">
        <v>36</v>
      </c>
      <c r="O6" s="157"/>
    </row>
    <row r="7" spans="1:16" s="2" customFormat="1" ht="16.5" x14ac:dyDescent="0.25">
      <c r="A7" s="3">
        <v>1</v>
      </c>
      <c r="B7" s="4" t="s">
        <v>102</v>
      </c>
      <c r="C7" s="5" t="s">
        <v>15</v>
      </c>
      <c r="D7" s="5" t="s">
        <v>82</v>
      </c>
      <c r="E7" s="4" t="s">
        <v>40</v>
      </c>
      <c r="F7" s="45" t="s">
        <v>54</v>
      </c>
      <c r="G7" s="46" t="s">
        <v>46</v>
      </c>
      <c r="H7" s="5" t="s">
        <v>82</v>
      </c>
      <c r="I7" s="4" t="s">
        <v>40</v>
      </c>
      <c r="J7" s="45" t="s">
        <v>54</v>
      </c>
      <c r="K7" s="46" t="s">
        <v>46</v>
      </c>
      <c r="L7" s="56">
        <f>40560*12</f>
        <v>486720</v>
      </c>
      <c r="M7" s="56">
        <f>(7000*12)</f>
        <v>84000</v>
      </c>
      <c r="N7" s="56">
        <f>(7000*12)</f>
        <v>84000</v>
      </c>
      <c r="O7" s="57">
        <f>SUM(L7:N7)</f>
        <v>654720</v>
      </c>
      <c r="P7" s="6"/>
    </row>
    <row r="8" spans="1:16" s="2" customFormat="1" ht="16.5" x14ac:dyDescent="0.25">
      <c r="A8" s="7"/>
      <c r="B8" s="8"/>
      <c r="C8" s="7" t="s">
        <v>20</v>
      </c>
      <c r="D8" s="7"/>
      <c r="E8" s="8" t="s">
        <v>53</v>
      </c>
      <c r="F8" s="25"/>
      <c r="G8" s="25"/>
      <c r="H8" s="7"/>
      <c r="I8" s="8" t="s">
        <v>53</v>
      </c>
      <c r="J8" s="25"/>
      <c r="K8" s="25"/>
      <c r="L8" s="58"/>
      <c r="M8" s="58"/>
      <c r="N8" s="58"/>
      <c r="O8" s="59"/>
    </row>
    <row r="9" spans="1:16" s="2" customFormat="1" ht="16.5" x14ac:dyDescent="0.25">
      <c r="A9" s="10">
        <v>2</v>
      </c>
      <c r="B9" s="8" t="s">
        <v>103</v>
      </c>
      <c r="C9" s="7" t="s">
        <v>17</v>
      </c>
      <c r="D9" s="7" t="s">
        <v>83</v>
      </c>
      <c r="E9" s="8" t="s">
        <v>41</v>
      </c>
      <c r="F9" s="25" t="s">
        <v>54</v>
      </c>
      <c r="G9" s="47" t="s">
        <v>47</v>
      </c>
      <c r="H9" s="7" t="s">
        <v>83</v>
      </c>
      <c r="I9" s="8" t="s">
        <v>41</v>
      </c>
      <c r="J9" s="25" t="s">
        <v>54</v>
      </c>
      <c r="K9" s="47" t="s">
        <v>47</v>
      </c>
      <c r="L9" s="58">
        <f>44280*12</f>
        <v>531360</v>
      </c>
      <c r="M9" s="58">
        <f>3500*12</f>
        <v>42000</v>
      </c>
      <c r="N9" s="58" t="s">
        <v>2</v>
      </c>
      <c r="O9" s="59">
        <f>SUM(L9:N9)</f>
        <v>573360</v>
      </c>
    </row>
    <row r="10" spans="1:16" s="2" customFormat="1" ht="16.5" x14ac:dyDescent="0.25">
      <c r="A10" s="7"/>
      <c r="B10" s="11"/>
      <c r="C10" s="9" t="s">
        <v>189</v>
      </c>
      <c r="D10" s="11"/>
      <c r="E10" s="8" t="s">
        <v>53</v>
      </c>
      <c r="F10" s="25"/>
      <c r="G10" s="25"/>
      <c r="H10" s="11"/>
      <c r="I10" s="8" t="s">
        <v>53</v>
      </c>
      <c r="J10" s="25"/>
      <c r="K10" s="25"/>
      <c r="L10" s="58"/>
      <c r="M10" s="58"/>
      <c r="N10" s="58"/>
      <c r="O10" s="59"/>
    </row>
    <row r="11" spans="1:16" s="2" customFormat="1" ht="16.5" x14ac:dyDescent="0.25">
      <c r="A11" s="7"/>
      <c r="B11" s="34" t="s">
        <v>207</v>
      </c>
      <c r="C11" s="12"/>
      <c r="D11" s="11"/>
      <c r="E11" s="13"/>
      <c r="F11" s="37"/>
      <c r="G11" s="25"/>
      <c r="H11" s="11"/>
      <c r="I11" s="13"/>
      <c r="J11" s="37"/>
      <c r="K11" s="25"/>
      <c r="L11" s="60"/>
      <c r="M11" s="60"/>
      <c r="N11" s="60"/>
      <c r="O11" s="59"/>
    </row>
    <row r="12" spans="1:16" s="2" customFormat="1" ht="16.5" x14ac:dyDescent="0.25">
      <c r="A12" s="10">
        <v>3</v>
      </c>
      <c r="B12" s="8" t="s">
        <v>104</v>
      </c>
      <c r="C12" s="7" t="s">
        <v>17</v>
      </c>
      <c r="D12" s="7" t="s">
        <v>84</v>
      </c>
      <c r="E12" s="8" t="s">
        <v>208</v>
      </c>
      <c r="F12" s="25" t="s">
        <v>55</v>
      </c>
      <c r="G12" s="48" t="s">
        <v>47</v>
      </c>
      <c r="H12" s="7" t="s">
        <v>84</v>
      </c>
      <c r="I12" s="8" t="s">
        <v>208</v>
      </c>
      <c r="J12" s="25" t="s">
        <v>55</v>
      </c>
      <c r="K12" s="48" t="s">
        <v>47</v>
      </c>
      <c r="L12" s="58">
        <f>30220*12</f>
        <v>362640</v>
      </c>
      <c r="M12" s="58">
        <f>3500*12</f>
        <v>42000</v>
      </c>
      <c r="N12" s="58" t="s">
        <v>2</v>
      </c>
      <c r="O12" s="61">
        <f>SUM(L12:N12)</f>
        <v>404640</v>
      </c>
    </row>
    <row r="13" spans="1:16" s="2" customFormat="1" ht="16.5" x14ac:dyDescent="0.25">
      <c r="A13" s="7"/>
      <c r="B13" s="11"/>
      <c r="C13" s="7" t="s">
        <v>160</v>
      </c>
      <c r="D13" s="7"/>
      <c r="E13" s="8" t="s">
        <v>42</v>
      </c>
      <c r="F13" s="25"/>
      <c r="G13" s="25"/>
      <c r="H13" s="7"/>
      <c r="I13" s="8" t="s">
        <v>42</v>
      </c>
      <c r="J13" s="25"/>
      <c r="K13" s="25"/>
      <c r="L13" s="60"/>
      <c r="M13" s="60"/>
      <c r="N13" s="60"/>
      <c r="O13" s="59"/>
    </row>
    <row r="14" spans="1:16" s="2" customFormat="1" ht="16.5" x14ac:dyDescent="0.25">
      <c r="A14" s="10">
        <v>4</v>
      </c>
      <c r="B14" s="8" t="s">
        <v>105</v>
      </c>
      <c r="C14" s="7" t="s">
        <v>17</v>
      </c>
      <c r="D14" s="7" t="s">
        <v>85</v>
      </c>
      <c r="E14" s="8" t="s">
        <v>49</v>
      </c>
      <c r="F14" s="25" t="s">
        <v>57</v>
      </c>
      <c r="G14" s="25" t="s">
        <v>80</v>
      </c>
      <c r="H14" s="7" t="s">
        <v>85</v>
      </c>
      <c r="I14" s="8" t="s">
        <v>49</v>
      </c>
      <c r="J14" s="25" t="s">
        <v>57</v>
      </c>
      <c r="K14" s="25" t="s">
        <v>80</v>
      </c>
      <c r="L14" s="58">
        <f>26460*12</f>
        <v>317520</v>
      </c>
      <c r="M14" s="58" t="s">
        <v>2</v>
      </c>
      <c r="N14" s="58" t="s">
        <v>2</v>
      </c>
      <c r="O14" s="59">
        <f>+L14</f>
        <v>317520</v>
      </c>
    </row>
    <row r="15" spans="1:16" s="2" customFormat="1" ht="18" customHeight="1" x14ac:dyDescent="0.25">
      <c r="A15" s="7"/>
      <c r="B15" s="7"/>
      <c r="C15" s="44" t="s">
        <v>161</v>
      </c>
      <c r="D15" s="7"/>
      <c r="E15" s="14"/>
      <c r="F15" s="37"/>
      <c r="G15" s="25"/>
      <c r="H15" s="7"/>
      <c r="I15" s="14"/>
      <c r="J15" s="37"/>
      <c r="K15" s="25"/>
      <c r="L15" s="58"/>
      <c r="M15" s="58"/>
      <c r="N15" s="58"/>
      <c r="O15" s="59"/>
    </row>
    <row r="16" spans="1:16" s="2" customFormat="1" ht="16.5" x14ac:dyDescent="0.25">
      <c r="A16" s="10">
        <v>5</v>
      </c>
      <c r="B16" s="7"/>
      <c r="C16" s="7"/>
      <c r="D16" s="7" t="s">
        <v>86</v>
      </c>
      <c r="E16" s="8" t="s">
        <v>50</v>
      </c>
      <c r="F16" s="25" t="s">
        <v>57</v>
      </c>
      <c r="G16" s="25" t="s">
        <v>62</v>
      </c>
      <c r="H16" s="7" t="s">
        <v>86</v>
      </c>
      <c r="I16" s="8" t="s">
        <v>50</v>
      </c>
      <c r="J16" s="25" t="s">
        <v>57</v>
      </c>
      <c r="K16" s="25" t="s">
        <v>62</v>
      </c>
      <c r="L16" s="86">
        <f>(9740+49480)/2*12</f>
        <v>355320</v>
      </c>
      <c r="M16" s="58" t="s">
        <v>2</v>
      </c>
      <c r="N16" s="58" t="s">
        <v>2</v>
      </c>
      <c r="O16" s="59">
        <f>+L16</f>
        <v>355320</v>
      </c>
    </row>
    <row r="17" spans="1:15" s="2" customFormat="1" ht="16.5" x14ac:dyDescent="0.25">
      <c r="A17" s="7"/>
      <c r="B17" s="7"/>
      <c r="C17" s="7"/>
      <c r="D17" s="7"/>
      <c r="E17" s="14"/>
      <c r="F17" s="37"/>
      <c r="G17" s="25"/>
      <c r="H17" s="7"/>
      <c r="I17" s="14"/>
      <c r="J17" s="37"/>
      <c r="K17" s="25"/>
      <c r="L17" s="58"/>
      <c r="M17" s="58"/>
      <c r="N17" s="58"/>
      <c r="O17" s="59" t="s">
        <v>68</v>
      </c>
    </row>
    <row r="18" spans="1:15" s="2" customFormat="1" ht="16.5" x14ac:dyDescent="0.25">
      <c r="A18" s="7">
        <v>6</v>
      </c>
      <c r="B18" s="7"/>
      <c r="C18" s="7"/>
      <c r="D18" s="92" t="s">
        <v>2</v>
      </c>
      <c r="E18" s="92" t="s">
        <v>2</v>
      </c>
      <c r="F18" s="93" t="s">
        <v>2</v>
      </c>
      <c r="G18" s="94" t="s">
        <v>2</v>
      </c>
      <c r="H18" s="91" t="s">
        <v>200</v>
      </c>
      <c r="I18" s="85" t="s">
        <v>199</v>
      </c>
      <c r="J18" s="25" t="s">
        <v>57</v>
      </c>
      <c r="K18" s="48" t="s">
        <v>62</v>
      </c>
      <c r="L18" s="84">
        <v>0</v>
      </c>
      <c r="M18" s="84">
        <v>0</v>
      </c>
      <c r="N18" s="84">
        <v>0</v>
      </c>
      <c r="O18" s="59" t="s">
        <v>197</v>
      </c>
    </row>
    <row r="19" spans="1:15" s="2" customFormat="1" ht="16.5" x14ac:dyDescent="0.25">
      <c r="A19" s="7"/>
      <c r="B19" s="7"/>
      <c r="C19" s="7"/>
      <c r="D19" s="7"/>
      <c r="E19" s="14"/>
      <c r="F19" s="37"/>
      <c r="G19" s="25"/>
      <c r="H19" s="7"/>
      <c r="I19" s="14"/>
      <c r="J19" s="37"/>
      <c r="K19" s="25"/>
      <c r="L19" s="58"/>
      <c r="M19" s="58"/>
      <c r="N19" s="58"/>
      <c r="O19" s="59"/>
    </row>
    <row r="20" spans="1:15" s="2" customFormat="1" ht="16.5" x14ac:dyDescent="0.25">
      <c r="A20" s="10">
        <v>7</v>
      </c>
      <c r="B20" s="8" t="s">
        <v>106</v>
      </c>
      <c r="C20" s="7" t="s">
        <v>17</v>
      </c>
      <c r="D20" s="7" t="s">
        <v>87</v>
      </c>
      <c r="E20" s="8" t="s">
        <v>9</v>
      </c>
      <c r="F20" s="25" t="s">
        <v>48</v>
      </c>
      <c r="G20" s="48" t="s">
        <v>58</v>
      </c>
      <c r="H20" s="7" t="s">
        <v>87</v>
      </c>
      <c r="I20" s="8" t="s">
        <v>9</v>
      </c>
      <c r="J20" s="25" t="s">
        <v>48</v>
      </c>
      <c r="K20" s="48" t="s">
        <v>58</v>
      </c>
      <c r="L20" s="58">
        <f>19970*12</f>
        <v>239640</v>
      </c>
      <c r="M20" s="58" t="s">
        <v>2</v>
      </c>
      <c r="N20" s="58" t="s">
        <v>2</v>
      </c>
      <c r="O20" s="59">
        <f>+L20</f>
        <v>239640</v>
      </c>
    </row>
    <row r="21" spans="1:15" s="2" customFormat="1" ht="16.5" x14ac:dyDescent="0.25">
      <c r="A21" s="7"/>
      <c r="B21" s="8"/>
      <c r="C21" s="44" t="s">
        <v>161</v>
      </c>
      <c r="D21" s="11"/>
      <c r="E21" s="8"/>
      <c r="F21" s="25"/>
      <c r="G21" s="25"/>
      <c r="H21" s="11"/>
      <c r="I21" s="8"/>
      <c r="J21" s="25"/>
      <c r="K21" s="25"/>
      <c r="L21" s="58"/>
      <c r="M21" s="58"/>
      <c r="N21" s="58"/>
      <c r="O21" s="62"/>
    </row>
    <row r="22" spans="1:15" s="2" customFormat="1" ht="16.5" x14ac:dyDescent="0.25">
      <c r="A22" s="10">
        <v>8</v>
      </c>
      <c r="B22" s="8" t="s">
        <v>107</v>
      </c>
      <c r="C22" s="7" t="s">
        <v>17</v>
      </c>
      <c r="D22" s="7" t="s">
        <v>88</v>
      </c>
      <c r="E22" s="8" t="s">
        <v>9</v>
      </c>
      <c r="F22" s="25" t="s">
        <v>48</v>
      </c>
      <c r="G22" s="48" t="s">
        <v>58</v>
      </c>
      <c r="H22" s="7" t="s">
        <v>87</v>
      </c>
      <c r="I22" s="8" t="s">
        <v>9</v>
      </c>
      <c r="J22" s="25" t="s">
        <v>48</v>
      </c>
      <c r="K22" s="48" t="s">
        <v>58</v>
      </c>
      <c r="L22" s="58">
        <f>18440*12</f>
        <v>221280</v>
      </c>
      <c r="M22" s="58" t="s">
        <v>2</v>
      </c>
      <c r="N22" s="58" t="s">
        <v>2</v>
      </c>
      <c r="O22" s="59">
        <f>+L22</f>
        <v>221280</v>
      </c>
    </row>
    <row r="23" spans="1:15" s="2" customFormat="1" ht="16.5" x14ac:dyDescent="0.25">
      <c r="A23" s="7"/>
      <c r="B23" s="11"/>
      <c r="C23" s="7" t="s">
        <v>184</v>
      </c>
      <c r="D23" s="11"/>
      <c r="E23" s="8"/>
      <c r="F23" s="25"/>
      <c r="G23" s="25"/>
      <c r="H23" s="11"/>
      <c r="I23" s="8"/>
      <c r="J23" s="25"/>
      <c r="K23" s="25"/>
      <c r="L23" s="58"/>
      <c r="M23" s="58"/>
      <c r="N23" s="58"/>
      <c r="O23" s="62"/>
    </row>
    <row r="24" spans="1:15" s="2" customFormat="1" ht="16.5" x14ac:dyDescent="0.25">
      <c r="A24" s="10">
        <v>9</v>
      </c>
      <c r="B24" s="7"/>
      <c r="C24" s="7"/>
      <c r="D24" s="7" t="s">
        <v>127</v>
      </c>
      <c r="E24" s="22" t="s">
        <v>78</v>
      </c>
      <c r="F24" s="25" t="s">
        <v>48</v>
      </c>
      <c r="G24" s="48" t="s">
        <v>60</v>
      </c>
      <c r="H24" s="7" t="s">
        <v>127</v>
      </c>
      <c r="I24" s="22" t="s">
        <v>78</v>
      </c>
      <c r="J24" s="25" t="s">
        <v>48</v>
      </c>
      <c r="K24" s="48" t="s">
        <v>60</v>
      </c>
      <c r="L24" s="86">
        <f>(8750+40900)/2*12</f>
        <v>297900</v>
      </c>
      <c r="M24" s="58" t="s">
        <v>2</v>
      </c>
      <c r="N24" s="58" t="s">
        <v>2</v>
      </c>
      <c r="O24" s="59">
        <f>+L24</f>
        <v>297900</v>
      </c>
    </row>
    <row r="25" spans="1:15" s="2" customFormat="1" ht="16.5" x14ac:dyDescent="0.25">
      <c r="A25" s="10"/>
      <c r="B25" s="7"/>
      <c r="C25" s="7"/>
      <c r="D25" s="7"/>
      <c r="E25" s="22"/>
      <c r="F25" s="25"/>
      <c r="G25" s="48"/>
      <c r="H25" s="7"/>
      <c r="I25" s="22"/>
      <c r="J25" s="25"/>
      <c r="K25" s="48"/>
      <c r="L25" s="84"/>
      <c r="M25" s="58"/>
      <c r="N25" s="58"/>
      <c r="O25" s="59" t="s">
        <v>198</v>
      </c>
    </row>
    <row r="26" spans="1:15" s="2" customFormat="1" ht="16.5" x14ac:dyDescent="0.25">
      <c r="A26" s="7"/>
      <c r="B26" s="38" t="s">
        <v>81</v>
      </c>
      <c r="C26" s="12"/>
      <c r="D26" s="87"/>
      <c r="E26" s="88"/>
      <c r="F26" s="89"/>
      <c r="G26" s="90"/>
      <c r="H26" s="87"/>
      <c r="I26" s="13"/>
      <c r="J26" s="37"/>
      <c r="K26" s="25"/>
      <c r="L26" s="60"/>
      <c r="M26" s="60"/>
      <c r="N26" s="60"/>
      <c r="O26" s="59"/>
    </row>
    <row r="27" spans="1:15" s="2" customFormat="1" ht="16.5" x14ac:dyDescent="0.25">
      <c r="A27" s="7">
        <v>10</v>
      </c>
      <c r="B27" s="8" t="s">
        <v>108</v>
      </c>
      <c r="C27" s="7" t="s">
        <v>17</v>
      </c>
      <c r="D27" s="7" t="s">
        <v>2</v>
      </c>
      <c r="E27" s="8" t="s">
        <v>77</v>
      </c>
      <c r="F27" s="25"/>
      <c r="G27" s="48" t="s">
        <v>2</v>
      </c>
      <c r="H27" s="7" t="s">
        <v>2</v>
      </c>
      <c r="I27" s="8" t="s">
        <v>77</v>
      </c>
      <c r="J27" s="25"/>
      <c r="K27" s="48" t="s">
        <v>2</v>
      </c>
      <c r="L27" s="58">
        <f>11500*12</f>
        <v>138000</v>
      </c>
      <c r="M27" s="60"/>
      <c r="N27" s="60"/>
      <c r="O27" s="59"/>
    </row>
    <row r="28" spans="1:15" s="2" customFormat="1" ht="16.5" x14ac:dyDescent="0.25">
      <c r="A28" s="7"/>
      <c r="B28" s="11"/>
      <c r="C28" s="54" t="s">
        <v>180</v>
      </c>
      <c r="D28" s="11"/>
      <c r="E28" s="8" t="s">
        <v>187</v>
      </c>
      <c r="F28" s="25"/>
      <c r="G28" s="25"/>
      <c r="H28" s="11"/>
      <c r="I28" s="8" t="s">
        <v>33</v>
      </c>
      <c r="J28" s="25"/>
      <c r="K28" s="25"/>
      <c r="L28" s="60"/>
      <c r="M28" s="60"/>
      <c r="N28" s="60"/>
      <c r="O28" s="59"/>
    </row>
    <row r="29" spans="1:15" s="2" customFormat="1" ht="16.5" x14ac:dyDescent="0.25">
      <c r="A29" s="7"/>
      <c r="B29" s="38" t="s">
        <v>76</v>
      </c>
      <c r="C29" s="29"/>
      <c r="D29" s="11"/>
      <c r="E29" s="8"/>
      <c r="F29" s="25"/>
      <c r="G29" s="25"/>
      <c r="H29" s="11"/>
      <c r="I29" s="8"/>
      <c r="J29" s="25"/>
      <c r="K29" s="25"/>
      <c r="L29" s="60"/>
      <c r="M29" s="60"/>
      <c r="N29" s="60"/>
      <c r="O29" s="59"/>
    </row>
    <row r="30" spans="1:15" s="2" customFormat="1" ht="16.5" x14ac:dyDescent="0.25">
      <c r="A30" s="10">
        <v>11</v>
      </c>
      <c r="B30" s="8" t="s">
        <v>109</v>
      </c>
      <c r="C30" s="7" t="s">
        <v>21</v>
      </c>
      <c r="D30" s="7" t="s">
        <v>2</v>
      </c>
      <c r="E30" s="8" t="s">
        <v>23</v>
      </c>
      <c r="F30" s="25"/>
      <c r="G30" s="48" t="s">
        <v>2</v>
      </c>
      <c r="H30" s="7" t="s">
        <v>2</v>
      </c>
      <c r="I30" s="8" t="s">
        <v>23</v>
      </c>
      <c r="J30" s="25"/>
      <c r="K30" s="83" t="s">
        <v>2</v>
      </c>
      <c r="L30" s="58">
        <f>11970*12</f>
        <v>143640</v>
      </c>
      <c r="M30" s="58" t="s">
        <v>2</v>
      </c>
      <c r="N30" s="58" t="s">
        <v>2</v>
      </c>
      <c r="O30" s="59"/>
    </row>
    <row r="31" spans="1:15" s="2" customFormat="1" ht="16.5" x14ac:dyDescent="0.25">
      <c r="A31" s="97"/>
      <c r="B31" s="98"/>
      <c r="C31" s="19" t="s">
        <v>183</v>
      </c>
      <c r="D31" s="19"/>
      <c r="E31" s="98"/>
      <c r="F31" s="96"/>
      <c r="G31" s="83"/>
      <c r="H31" s="19"/>
      <c r="I31" s="98"/>
      <c r="J31" s="96"/>
      <c r="K31" s="83"/>
      <c r="L31" s="99"/>
      <c r="M31" s="99"/>
      <c r="N31" s="99"/>
      <c r="O31" s="100"/>
    </row>
    <row r="32" spans="1:15" s="2" customFormat="1" ht="16.5" x14ac:dyDescent="0.25">
      <c r="A32" s="103"/>
      <c r="B32" s="103"/>
      <c r="C32" s="103"/>
      <c r="D32" s="103"/>
      <c r="E32" s="104"/>
      <c r="F32" s="105"/>
      <c r="G32" s="105"/>
      <c r="H32" s="103"/>
      <c r="I32" s="104"/>
      <c r="J32" s="105"/>
      <c r="K32" s="105"/>
      <c r="L32" s="106"/>
      <c r="M32" s="106"/>
      <c r="N32" s="106"/>
      <c r="O32" s="107"/>
    </row>
    <row r="33" spans="1:15" s="2" customFormat="1" ht="16.5" x14ac:dyDescent="0.25">
      <c r="A33" s="108"/>
      <c r="B33" s="108"/>
      <c r="C33" s="108"/>
      <c r="D33" s="108"/>
      <c r="E33" s="109"/>
      <c r="F33" s="110"/>
      <c r="G33" s="110"/>
      <c r="H33" s="108"/>
      <c r="I33" s="109"/>
      <c r="J33" s="110"/>
      <c r="K33" s="110"/>
      <c r="L33" s="111"/>
      <c r="M33" s="111"/>
      <c r="N33" s="111"/>
      <c r="O33" s="112"/>
    </row>
    <row r="34" spans="1:15" s="2" customFormat="1" ht="16.5" x14ac:dyDescent="0.25">
      <c r="A34" s="108"/>
      <c r="B34" s="108"/>
      <c r="C34" s="108"/>
      <c r="D34" s="108"/>
      <c r="E34" s="109"/>
      <c r="F34" s="110"/>
      <c r="G34" s="110"/>
      <c r="H34" s="108"/>
      <c r="I34" s="109"/>
      <c r="J34" s="110"/>
      <c r="K34" s="110"/>
      <c r="L34" s="111"/>
      <c r="M34" s="111"/>
      <c r="N34" s="111"/>
      <c r="O34" s="112"/>
    </row>
    <row r="35" spans="1:15" s="2" customFormat="1" ht="16.5" x14ac:dyDescent="0.25">
      <c r="A35" s="108"/>
      <c r="B35" s="108"/>
      <c r="C35" s="108"/>
      <c r="D35" s="108"/>
      <c r="E35" s="109"/>
      <c r="F35" s="110"/>
      <c r="G35" s="110"/>
      <c r="H35" s="108"/>
      <c r="I35" s="109"/>
      <c r="J35" s="110"/>
      <c r="K35" s="110"/>
      <c r="L35" s="111"/>
      <c r="M35" s="111"/>
      <c r="N35" s="111"/>
      <c r="O35" s="112"/>
    </row>
    <row r="36" spans="1:15" s="2" customFormat="1" ht="16.5" x14ac:dyDescent="0.25">
      <c r="A36" s="108"/>
      <c r="B36" s="108"/>
      <c r="C36" s="108"/>
      <c r="D36" s="108"/>
      <c r="E36" s="109"/>
      <c r="F36" s="110"/>
      <c r="G36" s="110"/>
      <c r="H36" s="108"/>
      <c r="I36" s="109"/>
      <c r="J36" s="110"/>
      <c r="K36" s="110"/>
      <c r="L36" s="111"/>
      <c r="M36" s="111"/>
      <c r="N36" s="111"/>
      <c r="O36" s="112"/>
    </row>
    <row r="37" spans="1:15" s="2" customFormat="1" ht="16.5" x14ac:dyDescent="0.25">
      <c r="A37" s="108"/>
      <c r="B37" s="108"/>
      <c r="C37" s="108"/>
      <c r="D37" s="108"/>
      <c r="E37" s="109"/>
      <c r="F37" s="110"/>
      <c r="G37" s="110"/>
      <c r="H37" s="108"/>
      <c r="I37" s="109"/>
      <c r="J37" s="110"/>
      <c r="K37" s="110"/>
      <c r="L37" s="111"/>
      <c r="M37" s="111"/>
      <c r="N37" s="111"/>
      <c r="O37" s="112"/>
    </row>
    <row r="38" spans="1:15" s="2" customFormat="1" ht="20.25" x14ac:dyDescent="0.3">
      <c r="A38" s="108"/>
      <c r="B38" s="108"/>
      <c r="C38" s="108"/>
      <c r="D38" s="108"/>
      <c r="E38" s="109"/>
      <c r="F38" s="138" t="s">
        <v>202</v>
      </c>
      <c r="G38" s="110"/>
      <c r="H38" s="108"/>
      <c r="I38" s="109"/>
      <c r="J38" s="110"/>
      <c r="K38" s="110"/>
      <c r="L38" s="111"/>
      <c r="M38" s="111"/>
      <c r="N38" s="111"/>
      <c r="O38" s="112"/>
    </row>
    <row r="39" spans="1:15" s="2" customFormat="1" ht="16.5" x14ac:dyDescent="0.25">
      <c r="A39" s="108"/>
      <c r="B39" s="108"/>
      <c r="C39" s="108"/>
      <c r="D39" s="108"/>
      <c r="E39" s="109"/>
      <c r="F39" s="110"/>
      <c r="G39" s="110"/>
      <c r="H39" s="108"/>
      <c r="I39" s="109"/>
      <c r="J39" s="110"/>
      <c r="K39" s="110"/>
      <c r="L39" s="111"/>
      <c r="M39" s="111"/>
      <c r="N39" s="111"/>
      <c r="O39" s="112"/>
    </row>
    <row r="40" spans="1:15" s="2" customFormat="1" ht="16.5" x14ac:dyDescent="0.25">
      <c r="A40" s="10"/>
      <c r="B40" s="38" t="s">
        <v>25</v>
      </c>
      <c r="C40" s="29"/>
      <c r="D40" s="7"/>
      <c r="E40" s="8"/>
      <c r="F40" s="25"/>
      <c r="G40" s="25"/>
      <c r="H40" s="7"/>
      <c r="I40" s="8"/>
      <c r="J40" s="25"/>
      <c r="K40" s="25"/>
      <c r="L40" s="58"/>
      <c r="M40" s="58"/>
      <c r="N40" s="58"/>
      <c r="O40" s="59"/>
    </row>
    <row r="41" spans="1:15" s="2" customFormat="1" ht="16.5" x14ac:dyDescent="0.25">
      <c r="A41" s="10">
        <v>12</v>
      </c>
      <c r="B41" s="11" t="s">
        <v>110</v>
      </c>
      <c r="C41" s="7" t="s">
        <v>39</v>
      </c>
      <c r="D41" s="7" t="s">
        <v>2</v>
      </c>
      <c r="E41" s="8" t="s">
        <v>169</v>
      </c>
      <c r="F41" s="25"/>
      <c r="G41" s="48" t="s">
        <v>2</v>
      </c>
      <c r="H41" s="7" t="s">
        <v>2</v>
      </c>
      <c r="I41" s="8" t="s">
        <v>169</v>
      </c>
      <c r="J41" s="25"/>
      <c r="K41" s="48" t="s">
        <v>2</v>
      </c>
      <c r="L41" s="58">
        <f>9000*12</f>
        <v>108000</v>
      </c>
      <c r="M41" s="58" t="s">
        <v>2</v>
      </c>
      <c r="N41" s="58" t="s">
        <v>2</v>
      </c>
      <c r="O41" s="59"/>
    </row>
    <row r="42" spans="1:15" s="2" customFormat="1" ht="16.5" x14ac:dyDescent="0.25">
      <c r="A42" s="7"/>
      <c r="B42" s="7"/>
      <c r="C42" s="44" t="s">
        <v>170</v>
      </c>
      <c r="D42" s="7"/>
      <c r="E42" s="14"/>
      <c r="F42" s="37"/>
      <c r="G42" s="25"/>
      <c r="H42" s="7"/>
      <c r="I42" s="14"/>
      <c r="J42" s="37"/>
      <c r="K42" s="25"/>
      <c r="L42" s="58"/>
      <c r="M42" s="58"/>
      <c r="N42" s="58"/>
      <c r="O42" s="59"/>
    </row>
    <row r="43" spans="1:15" s="2" customFormat="1" ht="16.5" x14ac:dyDescent="0.25">
      <c r="A43" s="10">
        <v>13</v>
      </c>
      <c r="B43" s="8" t="s">
        <v>111</v>
      </c>
      <c r="C43" s="7" t="s">
        <v>21</v>
      </c>
      <c r="D43" s="7" t="s">
        <v>2</v>
      </c>
      <c r="E43" s="81" t="s">
        <v>188</v>
      </c>
      <c r="F43" s="25"/>
      <c r="G43" s="48" t="s">
        <v>2</v>
      </c>
      <c r="H43" s="7" t="s">
        <v>2</v>
      </c>
      <c r="I43" s="81" t="s">
        <v>188</v>
      </c>
      <c r="J43" s="25"/>
      <c r="K43" s="48" t="s">
        <v>2</v>
      </c>
      <c r="L43" s="58">
        <f>9000*12</f>
        <v>108000</v>
      </c>
      <c r="M43" s="58" t="s">
        <v>2</v>
      </c>
      <c r="N43" s="58" t="s">
        <v>2</v>
      </c>
      <c r="O43" s="59"/>
    </row>
    <row r="44" spans="1:15" s="2" customFormat="1" ht="16.5" x14ac:dyDescent="0.25">
      <c r="A44" s="7"/>
      <c r="B44" s="7"/>
      <c r="C44" s="7" t="s">
        <v>38</v>
      </c>
      <c r="D44" s="7"/>
      <c r="E44" s="8"/>
      <c r="F44" s="25"/>
      <c r="G44" s="25"/>
      <c r="H44" s="7"/>
      <c r="I44" s="8"/>
      <c r="J44" s="25"/>
      <c r="K44" s="25"/>
      <c r="L44" s="63"/>
      <c r="M44" s="63"/>
      <c r="N44" s="63"/>
      <c r="O44" s="59"/>
    </row>
    <row r="45" spans="1:15" s="2" customFormat="1" ht="16.5" x14ac:dyDescent="0.25">
      <c r="A45" s="10">
        <v>14</v>
      </c>
      <c r="B45" s="8" t="s">
        <v>112</v>
      </c>
      <c r="C45" s="7" t="s">
        <v>171</v>
      </c>
      <c r="D45" s="7" t="s">
        <v>2</v>
      </c>
      <c r="E45" s="81" t="s">
        <v>172</v>
      </c>
      <c r="F45" s="25"/>
      <c r="G45" s="48" t="s">
        <v>2</v>
      </c>
      <c r="H45" s="7" t="s">
        <v>2</v>
      </c>
      <c r="I45" s="81" t="s">
        <v>172</v>
      </c>
      <c r="J45" s="25"/>
      <c r="K45" s="48" t="s">
        <v>2</v>
      </c>
      <c r="L45" s="58">
        <f>9000*12</f>
        <v>108000</v>
      </c>
      <c r="M45" s="58" t="s">
        <v>2</v>
      </c>
      <c r="N45" s="58" t="s">
        <v>2</v>
      </c>
      <c r="O45" s="59"/>
    </row>
    <row r="46" spans="1:15" s="2" customFormat="1" ht="16.5" x14ac:dyDescent="0.25">
      <c r="A46" s="10"/>
      <c r="B46" s="8"/>
      <c r="C46" s="29"/>
      <c r="D46" s="7"/>
      <c r="E46" s="8"/>
      <c r="F46" s="25"/>
      <c r="G46" s="48"/>
      <c r="H46" s="7"/>
      <c r="I46" s="8"/>
      <c r="J46" s="25"/>
      <c r="K46" s="48"/>
      <c r="L46" s="58"/>
      <c r="M46" s="58"/>
      <c r="N46" s="58"/>
      <c r="O46" s="59"/>
    </row>
    <row r="47" spans="1:15" s="2" customFormat="1" ht="16.5" x14ac:dyDescent="0.25">
      <c r="A47" s="10">
        <v>15</v>
      </c>
      <c r="B47" s="8" t="s">
        <v>113</v>
      </c>
      <c r="C47" s="7" t="s">
        <v>21</v>
      </c>
      <c r="D47" s="7" t="s">
        <v>2</v>
      </c>
      <c r="E47" s="8" t="s">
        <v>176</v>
      </c>
      <c r="F47" s="25"/>
      <c r="G47" s="48" t="s">
        <v>2</v>
      </c>
      <c r="H47" s="7" t="s">
        <v>2</v>
      </c>
      <c r="I47" s="8" t="s">
        <v>177</v>
      </c>
      <c r="J47" s="25"/>
      <c r="K47" s="48" t="s">
        <v>2</v>
      </c>
      <c r="L47" s="58">
        <f>9000*12</f>
        <v>108000</v>
      </c>
      <c r="M47" s="58" t="s">
        <v>2</v>
      </c>
      <c r="N47" s="58" t="s">
        <v>2</v>
      </c>
      <c r="O47" s="59"/>
    </row>
    <row r="48" spans="1:15" s="2" customFormat="1" ht="16.5" x14ac:dyDescent="0.25">
      <c r="A48" s="7"/>
      <c r="B48" s="7"/>
      <c r="C48" s="7" t="s">
        <v>38</v>
      </c>
      <c r="D48" s="7"/>
      <c r="E48" s="8"/>
      <c r="F48" s="25"/>
      <c r="G48" s="25"/>
      <c r="H48" s="7"/>
      <c r="I48" s="8"/>
      <c r="J48" s="25"/>
      <c r="K48" s="25"/>
      <c r="L48" s="63"/>
      <c r="M48" s="63"/>
      <c r="N48" s="63"/>
      <c r="O48" s="59"/>
    </row>
    <row r="49" spans="1:15" s="2" customFormat="1" ht="16.5" x14ac:dyDescent="0.25">
      <c r="A49" s="7"/>
      <c r="B49" s="34" t="s">
        <v>64</v>
      </c>
      <c r="C49" s="7"/>
      <c r="D49" s="7"/>
      <c r="E49" s="8"/>
      <c r="F49" s="25"/>
      <c r="G49" s="25"/>
      <c r="H49" s="7"/>
      <c r="I49" s="8"/>
      <c r="J49" s="25"/>
      <c r="K49" s="25"/>
      <c r="L49" s="60"/>
      <c r="M49" s="60"/>
      <c r="N49" s="60"/>
      <c r="O49" s="59"/>
    </row>
    <row r="50" spans="1:15" s="2" customFormat="1" ht="16.5" x14ac:dyDescent="0.25">
      <c r="A50" s="10">
        <v>16</v>
      </c>
      <c r="B50" s="81" t="s">
        <v>114</v>
      </c>
      <c r="C50" s="7" t="s">
        <v>39</v>
      </c>
      <c r="D50" s="7" t="s">
        <v>89</v>
      </c>
      <c r="E50" s="8" t="s">
        <v>43</v>
      </c>
      <c r="F50" s="25" t="s">
        <v>55</v>
      </c>
      <c r="G50" s="48" t="s">
        <v>47</v>
      </c>
      <c r="H50" s="7" t="s">
        <v>89</v>
      </c>
      <c r="I50" s="8" t="s">
        <v>43</v>
      </c>
      <c r="J50" s="25" t="s">
        <v>55</v>
      </c>
      <c r="K50" s="48" t="s">
        <v>47</v>
      </c>
      <c r="L50" s="58">
        <f>36310*12</f>
        <v>435720</v>
      </c>
      <c r="M50" s="58">
        <v>42000</v>
      </c>
      <c r="N50" s="58" t="s">
        <v>2</v>
      </c>
      <c r="O50" s="59">
        <f>SUM(L50:M50)</f>
        <v>477720</v>
      </c>
    </row>
    <row r="51" spans="1:15" s="2" customFormat="1" ht="16.5" x14ac:dyDescent="0.25">
      <c r="A51" s="7"/>
      <c r="B51" s="28"/>
      <c r="C51" s="44" t="s">
        <v>162</v>
      </c>
      <c r="D51" s="11"/>
      <c r="E51" s="8" t="s">
        <v>69</v>
      </c>
      <c r="F51" s="25"/>
      <c r="G51" s="25"/>
      <c r="H51" s="11"/>
      <c r="I51" s="8" t="s">
        <v>69</v>
      </c>
      <c r="J51" s="25"/>
      <c r="K51" s="25"/>
      <c r="L51" s="60"/>
      <c r="M51" s="60"/>
      <c r="N51" s="60"/>
      <c r="O51" s="62"/>
    </row>
    <row r="52" spans="1:15" s="2" customFormat="1" ht="16.5" x14ac:dyDescent="0.25">
      <c r="A52" s="10">
        <v>17</v>
      </c>
      <c r="B52" s="8" t="s">
        <v>116</v>
      </c>
      <c r="C52" s="19" t="s">
        <v>17</v>
      </c>
      <c r="D52" s="7" t="s">
        <v>90</v>
      </c>
      <c r="E52" s="8" t="s">
        <v>10</v>
      </c>
      <c r="F52" s="25" t="s">
        <v>57</v>
      </c>
      <c r="G52" s="25" t="s">
        <v>80</v>
      </c>
      <c r="H52" s="7" t="s">
        <v>90</v>
      </c>
      <c r="I52" s="8" t="s">
        <v>10</v>
      </c>
      <c r="J52" s="25" t="s">
        <v>57</v>
      </c>
      <c r="K52" s="25" t="s">
        <v>80</v>
      </c>
      <c r="L52" s="58">
        <f>30220*12</f>
        <v>362640</v>
      </c>
      <c r="M52" s="58" t="s">
        <v>2</v>
      </c>
      <c r="N52" s="58" t="s">
        <v>2</v>
      </c>
      <c r="O52" s="59">
        <f>SUM(L52:M52)</f>
        <v>362640</v>
      </c>
    </row>
    <row r="53" spans="1:15" s="2" customFormat="1" ht="16.5" x14ac:dyDescent="0.25">
      <c r="A53" s="7"/>
      <c r="B53" s="7"/>
      <c r="C53" s="20" t="s">
        <v>163</v>
      </c>
      <c r="D53" s="7"/>
      <c r="E53" s="8"/>
      <c r="F53" s="25"/>
      <c r="G53" s="25"/>
      <c r="H53" s="7"/>
      <c r="I53" s="8"/>
      <c r="J53" s="25"/>
      <c r="K53" s="25"/>
      <c r="L53" s="58"/>
      <c r="M53" s="58"/>
      <c r="N53" s="58"/>
      <c r="O53" s="62"/>
    </row>
    <row r="54" spans="1:15" s="2" customFormat="1" ht="16.5" x14ac:dyDescent="0.25">
      <c r="A54" s="10">
        <v>18</v>
      </c>
      <c r="B54" s="8" t="s">
        <v>115</v>
      </c>
      <c r="C54" s="21" t="s">
        <v>17</v>
      </c>
      <c r="D54" s="7" t="s">
        <v>91</v>
      </c>
      <c r="E54" s="22" t="s">
        <v>11</v>
      </c>
      <c r="F54" s="25" t="s">
        <v>48</v>
      </c>
      <c r="G54" s="48" t="s">
        <v>58</v>
      </c>
      <c r="H54" s="7" t="s">
        <v>91</v>
      </c>
      <c r="I54" s="22" t="s">
        <v>11</v>
      </c>
      <c r="J54" s="25" t="s">
        <v>48</v>
      </c>
      <c r="K54" s="48" t="s">
        <v>58</v>
      </c>
      <c r="L54" s="58">
        <f>29340*12</f>
        <v>352080</v>
      </c>
      <c r="M54" s="58" t="s">
        <v>2</v>
      </c>
      <c r="N54" s="58" t="s">
        <v>2</v>
      </c>
      <c r="O54" s="59">
        <f>SUM(L54:M54)</f>
        <v>352080</v>
      </c>
    </row>
    <row r="55" spans="1:15" s="2" customFormat="1" ht="16.5" x14ac:dyDescent="0.25">
      <c r="A55" s="7"/>
      <c r="B55" s="7"/>
      <c r="C55" s="44" t="s">
        <v>161</v>
      </c>
      <c r="D55" s="7"/>
      <c r="E55" s="8"/>
      <c r="F55" s="25"/>
      <c r="G55" s="25"/>
      <c r="H55" s="7"/>
      <c r="I55" s="8"/>
      <c r="J55" s="25"/>
      <c r="K55" s="25"/>
      <c r="L55" s="63"/>
      <c r="M55" s="63"/>
      <c r="N55" s="63"/>
      <c r="O55" s="59"/>
    </row>
    <row r="56" spans="1:15" s="2" customFormat="1" ht="16.5" x14ac:dyDescent="0.25">
      <c r="A56" s="10">
        <v>19</v>
      </c>
      <c r="B56" s="8" t="s">
        <v>118</v>
      </c>
      <c r="C56" s="7" t="s">
        <v>21</v>
      </c>
      <c r="D56" s="7" t="s">
        <v>92</v>
      </c>
      <c r="E56" s="8" t="s">
        <v>12</v>
      </c>
      <c r="F56" s="25" t="s">
        <v>48</v>
      </c>
      <c r="G56" s="48" t="s">
        <v>59</v>
      </c>
      <c r="H56" s="7" t="s">
        <v>92</v>
      </c>
      <c r="I56" s="8" t="s">
        <v>194</v>
      </c>
      <c r="J56" s="25" t="s">
        <v>48</v>
      </c>
      <c r="K56" s="25" t="s">
        <v>59</v>
      </c>
      <c r="L56" s="58">
        <f>11510*12</f>
        <v>138120</v>
      </c>
      <c r="M56" s="58" t="s">
        <v>2</v>
      </c>
      <c r="N56" s="58" t="s">
        <v>2</v>
      </c>
      <c r="O56" s="59">
        <f>SUM(L56:M56)</f>
        <v>138120</v>
      </c>
    </row>
    <row r="57" spans="1:15" s="2" customFormat="1" ht="16.5" x14ac:dyDescent="0.25">
      <c r="A57" s="7"/>
      <c r="B57" s="30"/>
      <c r="C57" s="7" t="s">
        <v>190</v>
      </c>
      <c r="D57" s="16"/>
      <c r="E57" s="17"/>
      <c r="F57" s="49"/>
      <c r="G57" s="50"/>
      <c r="H57" s="16"/>
      <c r="I57" s="17"/>
      <c r="J57" s="49"/>
      <c r="K57" s="50"/>
      <c r="L57" s="65"/>
      <c r="M57" s="65"/>
      <c r="N57" s="64"/>
      <c r="O57" s="62"/>
    </row>
    <row r="58" spans="1:15" s="2" customFormat="1" ht="16.5" x14ac:dyDescent="0.25">
      <c r="A58" s="10">
        <v>20</v>
      </c>
      <c r="B58" s="8" t="s">
        <v>117</v>
      </c>
      <c r="C58" s="19" t="s">
        <v>21</v>
      </c>
      <c r="D58" s="7" t="s">
        <v>93</v>
      </c>
      <c r="E58" s="8" t="s">
        <v>16</v>
      </c>
      <c r="F58" s="25" t="s">
        <v>48</v>
      </c>
      <c r="G58" s="48" t="s">
        <v>58</v>
      </c>
      <c r="H58" s="7" t="s">
        <v>93</v>
      </c>
      <c r="I58" s="8" t="s">
        <v>16</v>
      </c>
      <c r="J58" s="25" t="s">
        <v>48</v>
      </c>
      <c r="K58" s="48" t="s">
        <v>58</v>
      </c>
      <c r="L58" s="58">
        <f>22920*12</f>
        <v>275040</v>
      </c>
      <c r="M58" s="58" t="s">
        <v>2</v>
      </c>
      <c r="N58" s="58" t="s">
        <v>2</v>
      </c>
      <c r="O58" s="59">
        <f>SUM(L58:M58)</f>
        <v>275040</v>
      </c>
    </row>
    <row r="59" spans="1:15" s="2" customFormat="1" ht="16.5" x14ac:dyDescent="0.25">
      <c r="A59" s="10"/>
      <c r="B59" s="18"/>
      <c r="C59" s="20" t="s">
        <v>22</v>
      </c>
      <c r="D59" s="7"/>
      <c r="E59" s="8"/>
      <c r="F59" s="25"/>
      <c r="G59" s="48"/>
      <c r="H59" s="7"/>
      <c r="I59" s="8"/>
      <c r="J59" s="25"/>
      <c r="K59" s="48"/>
      <c r="L59" s="58"/>
      <c r="M59" s="58"/>
      <c r="N59" s="58"/>
      <c r="O59" s="62"/>
    </row>
    <row r="60" spans="1:15" s="2" customFormat="1" ht="16.5" x14ac:dyDescent="0.25">
      <c r="A60" s="15"/>
      <c r="B60" s="38" t="s">
        <v>81</v>
      </c>
      <c r="C60" s="21"/>
      <c r="D60" s="11"/>
      <c r="E60" s="8"/>
      <c r="F60" s="25"/>
      <c r="G60" s="25"/>
      <c r="H60" s="11"/>
      <c r="I60" s="8"/>
      <c r="J60" s="25"/>
      <c r="K60" s="25"/>
      <c r="L60" s="58"/>
      <c r="M60" s="58"/>
      <c r="N60" s="58"/>
      <c r="O60" s="59"/>
    </row>
    <row r="61" spans="1:15" s="2" customFormat="1" ht="16.5" x14ac:dyDescent="0.25">
      <c r="A61" s="10">
        <v>21</v>
      </c>
      <c r="B61" s="8" t="s">
        <v>119</v>
      </c>
      <c r="C61" s="7" t="s">
        <v>21</v>
      </c>
      <c r="D61" s="7" t="s">
        <v>2</v>
      </c>
      <c r="E61" s="8" t="s">
        <v>173</v>
      </c>
      <c r="F61" s="25"/>
      <c r="G61" s="48" t="s">
        <v>2</v>
      </c>
      <c r="H61" s="7" t="s">
        <v>2</v>
      </c>
      <c r="I61" s="81" t="s">
        <v>210</v>
      </c>
      <c r="J61" s="25"/>
      <c r="K61" s="48" t="s">
        <v>2</v>
      </c>
      <c r="L61" s="58">
        <f>13490*12</f>
        <v>161880</v>
      </c>
      <c r="M61" s="58" t="s">
        <v>2</v>
      </c>
      <c r="N61" s="58" t="s">
        <v>2</v>
      </c>
      <c r="O61" s="59"/>
    </row>
    <row r="62" spans="1:15" s="2" customFormat="1" ht="16.5" x14ac:dyDescent="0.25">
      <c r="A62" s="7"/>
      <c r="B62" s="12"/>
      <c r="C62" s="7" t="s">
        <v>179</v>
      </c>
      <c r="D62" s="7"/>
      <c r="E62" s="8"/>
      <c r="F62" s="25"/>
      <c r="G62" s="25"/>
      <c r="H62" s="7"/>
      <c r="I62" s="8"/>
      <c r="J62" s="25"/>
      <c r="K62" s="25"/>
      <c r="L62" s="60"/>
      <c r="M62" s="60"/>
      <c r="N62" s="60"/>
      <c r="O62" s="59"/>
    </row>
    <row r="63" spans="1:15" s="2" customFormat="1" ht="16.5" x14ac:dyDescent="0.25">
      <c r="A63" s="10">
        <v>22</v>
      </c>
      <c r="B63" s="8" t="s">
        <v>120</v>
      </c>
      <c r="C63" s="7" t="s">
        <v>17</v>
      </c>
      <c r="D63" s="7" t="s">
        <v>2</v>
      </c>
      <c r="E63" s="8" t="s">
        <v>121</v>
      </c>
      <c r="F63" s="25"/>
      <c r="G63" s="48" t="s">
        <v>2</v>
      </c>
      <c r="H63" s="7" t="s">
        <v>2</v>
      </c>
      <c r="I63" s="8" t="s">
        <v>19</v>
      </c>
      <c r="J63" s="25"/>
      <c r="K63" s="48" t="s">
        <v>2</v>
      </c>
      <c r="L63" s="58">
        <f>11500*12</f>
        <v>138000</v>
      </c>
      <c r="M63" s="58" t="s">
        <v>2</v>
      </c>
      <c r="N63" s="58" t="s">
        <v>2</v>
      </c>
      <c r="O63" s="59"/>
    </row>
    <row r="64" spans="1:15" s="2" customFormat="1" ht="16.5" x14ac:dyDescent="0.25">
      <c r="A64" s="19"/>
      <c r="B64" s="113"/>
      <c r="C64" s="114" t="s">
        <v>175</v>
      </c>
      <c r="D64" s="19"/>
      <c r="E64" s="98"/>
      <c r="F64" s="96"/>
      <c r="G64" s="96"/>
      <c r="H64" s="19"/>
      <c r="I64" s="98"/>
      <c r="J64" s="96"/>
      <c r="K64" s="96"/>
      <c r="L64" s="115"/>
      <c r="M64" s="115"/>
      <c r="N64" s="115"/>
      <c r="O64" s="100"/>
    </row>
    <row r="65" spans="1:21" s="2" customFormat="1" ht="16.5" x14ac:dyDescent="0.25">
      <c r="A65" s="103"/>
      <c r="B65" s="119"/>
      <c r="C65" s="120"/>
      <c r="D65" s="103"/>
      <c r="E65" s="104"/>
      <c r="F65" s="105"/>
      <c r="G65" s="105"/>
      <c r="H65" s="103"/>
      <c r="I65" s="104"/>
      <c r="J65" s="105"/>
      <c r="K65" s="105"/>
      <c r="L65" s="121"/>
      <c r="M65" s="121"/>
      <c r="N65" s="121"/>
      <c r="O65" s="107"/>
    </row>
    <row r="66" spans="1:21" s="2" customFormat="1" ht="16.5" x14ac:dyDescent="0.25">
      <c r="A66" s="108"/>
      <c r="B66" s="122"/>
      <c r="C66" s="123"/>
      <c r="D66" s="108"/>
      <c r="E66" s="109"/>
      <c r="F66" s="110"/>
      <c r="G66" s="110"/>
      <c r="H66" s="108"/>
      <c r="I66" s="109"/>
      <c r="J66" s="110"/>
      <c r="K66" s="110"/>
      <c r="L66" s="124"/>
      <c r="M66" s="124"/>
      <c r="N66" s="124"/>
      <c r="O66" s="112"/>
    </row>
    <row r="67" spans="1:21" s="2" customFormat="1" ht="16.5" x14ac:dyDescent="0.25">
      <c r="A67" s="108"/>
      <c r="B67" s="122"/>
      <c r="C67" s="123"/>
      <c r="D67" s="108"/>
      <c r="E67" s="109"/>
      <c r="F67" s="110"/>
      <c r="G67" s="110"/>
      <c r="H67" s="108"/>
      <c r="I67" s="109"/>
      <c r="J67" s="110"/>
      <c r="K67" s="110"/>
      <c r="L67" s="124"/>
      <c r="M67" s="124"/>
      <c r="N67" s="124"/>
      <c r="O67" s="112"/>
    </row>
    <row r="68" spans="1:21" s="2" customFormat="1" ht="16.5" x14ac:dyDescent="0.25">
      <c r="A68" s="108"/>
      <c r="B68" s="122"/>
      <c r="C68" s="123"/>
      <c r="D68" s="108"/>
      <c r="E68" s="109"/>
      <c r="F68" s="110"/>
      <c r="G68" s="110"/>
      <c r="H68" s="108"/>
      <c r="I68" s="109"/>
      <c r="J68" s="110"/>
      <c r="K68" s="110"/>
      <c r="L68" s="124"/>
      <c r="M68" s="124"/>
      <c r="N68" s="124"/>
      <c r="O68" s="112"/>
    </row>
    <row r="69" spans="1:21" s="2" customFormat="1" ht="16.5" x14ac:dyDescent="0.25">
      <c r="A69" s="108"/>
      <c r="B69" s="122"/>
      <c r="C69" s="123"/>
      <c r="D69" s="108"/>
      <c r="E69" s="109"/>
      <c r="F69" s="110"/>
      <c r="G69" s="110"/>
      <c r="H69" s="108"/>
      <c r="I69" s="109"/>
      <c r="J69" s="110"/>
      <c r="K69" s="110"/>
      <c r="L69" s="124"/>
      <c r="M69" s="124"/>
      <c r="N69" s="124"/>
      <c r="O69" s="112"/>
    </row>
    <row r="70" spans="1:21" s="2" customFormat="1" ht="16.5" x14ac:dyDescent="0.25">
      <c r="A70" s="108"/>
      <c r="B70" s="122"/>
      <c r="C70" s="123"/>
      <c r="D70" s="108"/>
      <c r="E70" s="109"/>
      <c r="F70" s="110"/>
      <c r="G70" s="110"/>
      <c r="H70" s="108"/>
      <c r="I70" s="109"/>
      <c r="J70" s="110"/>
      <c r="K70" s="110"/>
      <c r="L70" s="124"/>
      <c r="M70" s="124"/>
      <c r="N70" s="124"/>
      <c r="O70" s="112"/>
    </row>
    <row r="71" spans="1:21" s="2" customFormat="1" ht="20.25" x14ac:dyDescent="0.3">
      <c r="A71" s="108"/>
      <c r="B71" s="122"/>
      <c r="C71" s="123"/>
      <c r="D71" s="108"/>
      <c r="E71" s="109"/>
      <c r="F71" s="138" t="s">
        <v>203</v>
      </c>
      <c r="G71" s="110"/>
      <c r="H71" s="108"/>
      <c r="I71" s="109"/>
      <c r="J71" s="110"/>
      <c r="K71" s="110"/>
      <c r="L71" s="124"/>
      <c r="M71" s="124"/>
      <c r="N71" s="124"/>
      <c r="O71" s="112"/>
    </row>
    <row r="72" spans="1:21" s="2" customFormat="1" ht="16.5" x14ac:dyDescent="0.25">
      <c r="A72" s="108"/>
      <c r="B72" s="122"/>
      <c r="C72" s="123"/>
      <c r="D72" s="108"/>
      <c r="E72" s="109"/>
      <c r="F72" s="110"/>
      <c r="G72" s="110"/>
      <c r="H72" s="108"/>
      <c r="I72" s="109"/>
      <c r="J72" s="110"/>
      <c r="K72" s="110"/>
      <c r="L72" s="124"/>
      <c r="M72" s="124"/>
      <c r="N72" s="124"/>
      <c r="O72" s="112"/>
    </row>
    <row r="73" spans="1:21" s="2" customFormat="1" ht="16.5" x14ac:dyDescent="0.25">
      <c r="A73" s="116"/>
      <c r="B73" s="117" t="s">
        <v>79</v>
      </c>
      <c r="C73" s="21"/>
      <c r="D73" s="21"/>
      <c r="E73" s="101"/>
      <c r="F73" s="90"/>
      <c r="G73" s="90"/>
      <c r="H73" s="21"/>
      <c r="I73" s="101"/>
      <c r="J73" s="90"/>
      <c r="K73" s="90"/>
      <c r="L73" s="118"/>
      <c r="M73" s="118"/>
      <c r="N73" s="118"/>
      <c r="O73" s="102"/>
    </row>
    <row r="74" spans="1:21" s="2" customFormat="1" ht="16.5" x14ac:dyDescent="0.25">
      <c r="A74" s="10">
        <v>23</v>
      </c>
      <c r="B74" s="8" t="s">
        <v>201</v>
      </c>
      <c r="C74" s="7" t="s">
        <v>17</v>
      </c>
      <c r="D74" s="7" t="s">
        <v>94</v>
      </c>
      <c r="E74" s="8" t="s">
        <v>44</v>
      </c>
      <c r="F74" s="25" t="s">
        <v>55</v>
      </c>
      <c r="G74" s="48" t="s">
        <v>47</v>
      </c>
      <c r="H74" s="7" t="s">
        <v>94</v>
      </c>
      <c r="I74" s="8" t="s">
        <v>44</v>
      </c>
      <c r="J74" s="25" t="s">
        <v>55</v>
      </c>
      <c r="K74" s="48" t="s">
        <v>47</v>
      </c>
      <c r="L74" s="58">
        <f>25970*12</f>
        <v>311640</v>
      </c>
      <c r="M74" s="58">
        <v>42000</v>
      </c>
      <c r="N74" s="58" t="s">
        <v>2</v>
      </c>
      <c r="O74" s="59">
        <f>SUM(L74:N74)</f>
        <v>353640</v>
      </c>
    </row>
    <row r="75" spans="1:21" s="2" customFormat="1" ht="16.5" x14ac:dyDescent="0.25">
      <c r="A75" s="7"/>
      <c r="B75" s="8"/>
      <c r="C75" s="137" t="s">
        <v>181</v>
      </c>
      <c r="D75" s="7"/>
      <c r="E75" s="8" t="s">
        <v>70</v>
      </c>
      <c r="F75" s="25"/>
      <c r="G75" s="25"/>
      <c r="H75" s="7"/>
      <c r="I75" s="8" t="s">
        <v>70</v>
      </c>
      <c r="J75" s="25"/>
      <c r="K75" s="25"/>
      <c r="L75" s="58"/>
      <c r="M75" s="58"/>
      <c r="N75" s="58"/>
      <c r="O75" s="59"/>
    </row>
    <row r="76" spans="1:21" s="2" customFormat="1" ht="16.5" x14ac:dyDescent="0.25">
      <c r="A76" s="10">
        <v>24</v>
      </c>
      <c r="B76" s="8" t="s">
        <v>122</v>
      </c>
      <c r="C76" s="7" t="s">
        <v>17</v>
      </c>
      <c r="D76" s="7" t="s">
        <v>95</v>
      </c>
      <c r="E76" s="8" t="s">
        <v>13</v>
      </c>
      <c r="F76" s="25" t="s">
        <v>48</v>
      </c>
      <c r="G76" s="48" t="s">
        <v>58</v>
      </c>
      <c r="H76" s="7" t="s">
        <v>95</v>
      </c>
      <c r="I76" s="8" t="s">
        <v>13</v>
      </c>
      <c r="J76" s="25" t="s">
        <v>48</v>
      </c>
      <c r="K76" s="48" t="s">
        <v>58</v>
      </c>
      <c r="L76" s="58">
        <f>22920*12</f>
        <v>275040</v>
      </c>
      <c r="M76" s="58" t="s">
        <v>2</v>
      </c>
      <c r="N76" s="58" t="s">
        <v>2</v>
      </c>
      <c r="O76" s="59">
        <f>+L76</f>
        <v>275040</v>
      </c>
    </row>
    <row r="77" spans="1:21" s="2" customFormat="1" ht="16.5" x14ac:dyDescent="0.25">
      <c r="A77" s="15"/>
      <c r="B77" s="30"/>
      <c r="C77" s="137" t="s">
        <v>181</v>
      </c>
      <c r="D77" s="16"/>
      <c r="E77" s="17"/>
      <c r="F77" s="49"/>
      <c r="G77" s="50"/>
      <c r="H77" s="16"/>
      <c r="I77" s="17"/>
      <c r="J77" s="49"/>
      <c r="K77" s="50"/>
      <c r="L77" s="65"/>
      <c r="M77" s="65"/>
      <c r="N77" s="65"/>
      <c r="O77" s="62"/>
    </row>
    <row r="78" spans="1:21" s="2" customFormat="1" ht="16.5" x14ac:dyDescent="0.25">
      <c r="A78" s="7"/>
      <c r="B78" s="38" t="s">
        <v>81</v>
      </c>
      <c r="C78" s="7"/>
      <c r="D78" s="7"/>
      <c r="E78" s="8"/>
      <c r="F78" s="25"/>
      <c r="G78" s="25"/>
      <c r="H78" s="7"/>
      <c r="I78" s="8"/>
      <c r="J78" s="25"/>
      <c r="K78" s="25"/>
      <c r="L78" s="58"/>
      <c r="M78" s="58"/>
      <c r="N78" s="58"/>
      <c r="O78" s="59"/>
    </row>
    <row r="79" spans="1:21" s="2" customFormat="1" ht="16.5" x14ac:dyDescent="0.25">
      <c r="A79" s="10">
        <v>25</v>
      </c>
      <c r="B79" s="8" t="s">
        <v>123</v>
      </c>
      <c r="C79" s="7" t="s">
        <v>17</v>
      </c>
      <c r="D79" s="7" t="s">
        <v>2</v>
      </c>
      <c r="E79" s="8" t="s">
        <v>26</v>
      </c>
      <c r="F79" s="25"/>
      <c r="G79" s="48" t="s">
        <v>2</v>
      </c>
      <c r="H79" s="7" t="s">
        <v>2</v>
      </c>
      <c r="I79" s="8" t="s">
        <v>26</v>
      </c>
      <c r="J79" s="25"/>
      <c r="K79" s="48" t="s">
        <v>2</v>
      </c>
      <c r="L79" s="58">
        <f>12300*12</f>
        <v>147600</v>
      </c>
      <c r="M79" s="58" t="s">
        <v>2</v>
      </c>
      <c r="N79" s="58" t="s">
        <v>2</v>
      </c>
      <c r="O79" s="59"/>
      <c r="U79" s="2" t="s">
        <v>61</v>
      </c>
    </row>
    <row r="80" spans="1:21" s="2" customFormat="1" ht="16.5" x14ac:dyDescent="0.25">
      <c r="A80" s="7"/>
      <c r="B80" s="7"/>
      <c r="C80" s="44" t="s">
        <v>181</v>
      </c>
      <c r="D80" s="7"/>
      <c r="E80" s="8"/>
      <c r="F80" s="25"/>
      <c r="G80" s="25"/>
      <c r="H80" s="7"/>
      <c r="I80" s="8"/>
      <c r="J80" s="25"/>
      <c r="K80" s="25"/>
      <c r="L80" s="58"/>
      <c r="M80" s="58"/>
      <c r="N80" s="58"/>
      <c r="O80" s="59"/>
    </row>
    <row r="81" spans="1:15" s="2" customFormat="1" ht="16.5" x14ac:dyDescent="0.25">
      <c r="A81" s="10">
        <v>26</v>
      </c>
      <c r="B81" s="8" t="s">
        <v>124</v>
      </c>
      <c r="C81" s="7" t="s">
        <v>17</v>
      </c>
      <c r="D81" s="7" t="s">
        <v>2</v>
      </c>
      <c r="E81" s="8" t="s">
        <v>27</v>
      </c>
      <c r="F81" s="25"/>
      <c r="G81" s="48" t="s">
        <v>2</v>
      </c>
      <c r="H81" s="7" t="s">
        <v>2</v>
      </c>
      <c r="I81" s="8" t="s">
        <v>27</v>
      </c>
      <c r="J81" s="25"/>
      <c r="K81" s="48" t="s">
        <v>2</v>
      </c>
      <c r="L81" s="58">
        <f>11960*12</f>
        <v>143520</v>
      </c>
      <c r="M81" s="58" t="s">
        <v>2</v>
      </c>
      <c r="N81" s="58" t="s">
        <v>2</v>
      </c>
      <c r="O81" s="59"/>
    </row>
    <row r="82" spans="1:15" s="2" customFormat="1" ht="16.5" x14ac:dyDescent="0.25">
      <c r="A82" s="7"/>
      <c r="B82" s="7"/>
      <c r="C82" s="44" t="s">
        <v>182</v>
      </c>
      <c r="D82" s="7"/>
      <c r="E82" s="8"/>
      <c r="F82" s="25"/>
      <c r="G82" s="25"/>
      <c r="H82" s="7"/>
      <c r="I82" s="8"/>
      <c r="J82" s="25"/>
      <c r="K82" s="25"/>
      <c r="L82" s="58"/>
      <c r="M82" s="58"/>
      <c r="N82" s="58"/>
      <c r="O82" s="59"/>
    </row>
    <row r="83" spans="1:15" s="2" customFormat="1" ht="16.5" x14ac:dyDescent="0.25">
      <c r="A83" s="10">
        <v>27</v>
      </c>
      <c r="B83" s="8" t="s">
        <v>125</v>
      </c>
      <c r="C83" s="7" t="s">
        <v>21</v>
      </c>
      <c r="D83" s="7" t="s">
        <v>2</v>
      </c>
      <c r="E83" s="8" t="s">
        <v>65</v>
      </c>
      <c r="F83" s="25"/>
      <c r="G83" s="48" t="s">
        <v>2</v>
      </c>
      <c r="H83" s="7" t="s">
        <v>2</v>
      </c>
      <c r="I83" s="8" t="s">
        <v>65</v>
      </c>
      <c r="J83" s="25"/>
      <c r="K83" s="48" t="s">
        <v>2</v>
      </c>
      <c r="L83" s="58">
        <f>10850*12</f>
        <v>130200</v>
      </c>
      <c r="M83" s="58" t="s">
        <v>2</v>
      </c>
      <c r="N83" s="58" t="s">
        <v>2</v>
      </c>
      <c r="O83" s="59"/>
    </row>
    <row r="84" spans="1:15" s="2" customFormat="1" ht="16.5" x14ac:dyDescent="0.25">
      <c r="A84" s="7"/>
      <c r="B84" s="7"/>
      <c r="C84" s="7" t="s">
        <v>38</v>
      </c>
      <c r="D84" s="7"/>
      <c r="E84" s="8"/>
      <c r="F84" s="25"/>
      <c r="G84" s="25"/>
      <c r="H84" s="7"/>
      <c r="I84" s="8"/>
      <c r="J84" s="25"/>
      <c r="K84" s="25"/>
      <c r="L84" s="58"/>
      <c r="M84" s="58"/>
      <c r="N84" s="58"/>
      <c r="O84" s="59"/>
    </row>
    <row r="85" spans="1:15" s="2" customFormat="1" ht="16.5" x14ac:dyDescent="0.25">
      <c r="A85" s="7">
        <v>28</v>
      </c>
      <c r="B85" s="8" t="s">
        <v>126</v>
      </c>
      <c r="C85" s="7" t="s">
        <v>17</v>
      </c>
      <c r="D85" s="7" t="s">
        <v>2</v>
      </c>
      <c r="E85" s="8" t="s">
        <v>19</v>
      </c>
      <c r="F85" s="25"/>
      <c r="G85" s="48" t="s">
        <v>2</v>
      </c>
      <c r="H85" s="7" t="s">
        <v>2</v>
      </c>
      <c r="I85" s="8" t="s">
        <v>19</v>
      </c>
      <c r="J85" s="25"/>
      <c r="K85" s="48" t="s">
        <v>2</v>
      </c>
      <c r="L85" s="58">
        <f>13090*12</f>
        <v>157080</v>
      </c>
      <c r="M85" s="58" t="s">
        <v>2</v>
      </c>
      <c r="N85" s="58" t="s">
        <v>2</v>
      </c>
      <c r="O85" s="59"/>
    </row>
    <row r="86" spans="1:15" s="2" customFormat="1" ht="16.5" x14ac:dyDescent="0.25">
      <c r="A86" s="10"/>
      <c r="B86" s="7"/>
      <c r="C86" s="54" t="s">
        <v>186</v>
      </c>
      <c r="D86" s="7"/>
      <c r="E86" s="8"/>
      <c r="F86" s="25"/>
      <c r="G86" s="25"/>
      <c r="H86" s="7"/>
      <c r="I86" s="8"/>
      <c r="J86" s="25"/>
      <c r="K86" s="25"/>
      <c r="L86" s="58"/>
      <c r="M86" s="58"/>
      <c r="N86" s="58"/>
      <c r="O86" s="59"/>
    </row>
    <row r="87" spans="1:15" s="2" customFormat="1" ht="16.5" x14ac:dyDescent="0.25">
      <c r="A87" s="10"/>
      <c r="B87" s="35" t="s">
        <v>192</v>
      </c>
      <c r="C87" s="7"/>
      <c r="D87" s="7"/>
      <c r="E87" s="8"/>
      <c r="F87" s="25"/>
      <c r="G87" s="48"/>
      <c r="H87" s="7"/>
      <c r="I87" s="8"/>
      <c r="J87" s="25"/>
      <c r="K87" s="48"/>
      <c r="L87" s="58"/>
      <c r="M87" s="58"/>
      <c r="N87" s="58"/>
      <c r="O87" s="59"/>
    </row>
    <row r="88" spans="1:15" s="2" customFormat="1" ht="16.5" x14ac:dyDescent="0.25">
      <c r="A88" s="10">
        <v>29</v>
      </c>
      <c r="B88" s="8" t="s">
        <v>128</v>
      </c>
      <c r="C88" s="7" t="s">
        <v>130</v>
      </c>
      <c r="D88" s="7" t="s">
        <v>96</v>
      </c>
      <c r="E88" s="8" t="s">
        <v>75</v>
      </c>
      <c r="F88" s="25" t="s">
        <v>55</v>
      </c>
      <c r="G88" s="48" t="s">
        <v>47</v>
      </c>
      <c r="H88" s="7" t="s">
        <v>96</v>
      </c>
      <c r="I88" s="8" t="s">
        <v>75</v>
      </c>
      <c r="J88" s="25" t="s">
        <v>55</v>
      </c>
      <c r="K88" s="48" t="s">
        <v>47</v>
      </c>
      <c r="L88" s="58">
        <f>32450*12</f>
        <v>389400</v>
      </c>
      <c r="M88" s="58">
        <v>42000</v>
      </c>
      <c r="N88" s="58" t="s">
        <v>2</v>
      </c>
      <c r="O88" s="59">
        <f>SUM(L88:N88)</f>
        <v>431400</v>
      </c>
    </row>
    <row r="89" spans="1:15" s="2" customFormat="1" ht="16.5" x14ac:dyDescent="0.25">
      <c r="A89" s="7"/>
      <c r="B89" s="8"/>
      <c r="C89" s="44" t="s">
        <v>168</v>
      </c>
      <c r="D89" s="11"/>
      <c r="E89" s="8" t="s">
        <v>71</v>
      </c>
      <c r="F89" s="25"/>
      <c r="G89" s="25"/>
      <c r="H89" s="11"/>
      <c r="I89" s="8" t="s">
        <v>71</v>
      </c>
      <c r="J89" s="25"/>
      <c r="K89" s="25"/>
      <c r="L89" s="60"/>
      <c r="M89" s="60"/>
      <c r="N89" s="60"/>
      <c r="O89" s="59"/>
    </row>
    <row r="90" spans="1:15" s="2" customFormat="1" ht="16.5" x14ac:dyDescent="0.25">
      <c r="A90" s="7">
        <v>30</v>
      </c>
      <c r="B90" s="8" t="s">
        <v>129</v>
      </c>
      <c r="C90" s="7" t="s">
        <v>17</v>
      </c>
      <c r="D90" s="7" t="s">
        <v>97</v>
      </c>
      <c r="E90" s="8" t="s">
        <v>14</v>
      </c>
      <c r="F90" s="25" t="s">
        <v>57</v>
      </c>
      <c r="G90" s="25" t="s">
        <v>56</v>
      </c>
      <c r="H90" s="7" t="s">
        <v>97</v>
      </c>
      <c r="I90" s="8" t="s">
        <v>14</v>
      </c>
      <c r="J90" s="25" t="s">
        <v>57</v>
      </c>
      <c r="K90" s="25" t="s">
        <v>56</v>
      </c>
      <c r="L90" s="58">
        <f>24480*12</f>
        <v>293760</v>
      </c>
      <c r="M90" s="58" t="s">
        <v>2</v>
      </c>
      <c r="N90" s="58" t="s">
        <v>2</v>
      </c>
      <c r="O90" s="59">
        <f>SUM(L90:N90)</f>
        <v>293760</v>
      </c>
    </row>
    <row r="91" spans="1:15" s="2" customFormat="1" ht="16.5" x14ac:dyDescent="0.25">
      <c r="A91" s="10"/>
      <c r="B91" s="28"/>
      <c r="C91" s="44" t="s">
        <v>178</v>
      </c>
      <c r="D91" s="11"/>
      <c r="E91" s="23"/>
      <c r="F91" s="25"/>
      <c r="G91" s="25"/>
      <c r="H91" s="11"/>
      <c r="I91" s="23"/>
      <c r="J91" s="25"/>
      <c r="K91" s="25"/>
      <c r="L91" s="60"/>
      <c r="M91" s="60"/>
      <c r="N91" s="60"/>
      <c r="O91" s="59"/>
    </row>
    <row r="92" spans="1:15" s="2" customFormat="1" ht="16.5" x14ac:dyDescent="0.25">
      <c r="A92" s="10"/>
      <c r="B92" s="38" t="s">
        <v>81</v>
      </c>
      <c r="C92" s="7"/>
      <c r="D92" s="7"/>
      <c r="E92" s="8"/>
      <c r="F92" s="25"/>
      <c r="G92" s="48"/>
      <c r="H92" s="7"/>
      <c r="I92" s="8"/>
      <c r="J92" s="25"/>
      <c r="K92" s="48"/>
      <c r="L92" s="58"/>
      <c r="M92" s="58"/>
      <c r="N92" s="58"/>
      <c r="O92" s="59"/>
    </row>
    <row r="93" spans="1:15" s="2" customFormat="1" ht="16.5" x14ac:dyDescent="0.25">
      <c r="A93" s="10">
        <v>31</v>
      </c>
      <c r="B93" s="8" t="s">
        <v>131</v>
      </c>
      <c r="C93" s="7" t="s">
        <v>39</v>
      </c>
      <c r="D93" s="7" t="s">
        <v>2</v>
      </c>
      <c r="E93" s="8" t="s">
        <v>132</v>
      </c>
      <c r="F93" s="25"/>
      <c r="G93" s="48" t="s">
        <v>2</v>
      </c>
      <c r="H93" s="7" t="s">
        <v>2</v>
      </c>
      <c r="I93" s="8" t="s">
        <v>132</v>
      </c>
      <c r="J93" s="25"/>
      <c r="K93" s="48" t="s">
        <v>2</v>
      </c>
      <c r="L93" s="58">
        <f>22750*12</f>
        <v>273000</v>
      </c>
      <c r="M93" s="58" t="s">
        <v>2</v>
      </c>
      <c r="N93" s="58" t="s">
        <v>2</v>
      </c>
      <c r="O93" s="59"/>
    </row>
    <row r="94" spans="1:15" s="2" customFormat="1" ht="16.5" x14ac:dyDescent="0.25">
      <c r="A94" s="10"/>
      <c r="B94" s="7"/>
      <c r="C94" s="82" t="s">
        <v>178</v>
      </c>
      <c r="D94" s="7"/>
      <c r="E94" s="8"/>
      <c r="F94" s="25"/>
      <c r="G94" s="48"/>
      <c r="H94" s="7"/>
      <c r="I94" s="8"/>
      <c r="J94" s="25"/>
      <c r="K94" s="48"/>
      <c r="L94" s="58"/>
      <c r="M94" s="58"/>
      <c r="N94" s="58"/>
      <c r="O94" s="59"/>
    </row>
    <row r="95" spans="1:15" s="2" customFormat="1" ht="16.5" x14ac:dyDescent="0.25">
      <c r="A95" s="7"/>
      <c r="B95" s="38" t="s">
        <v>76</v>
      </c>
      <c r="C95" s="29"/>
      <c r="D95" s="11"/>
      <c r="E95" s="8"/>
      <c r="F95" s="25"/>
      <c r="G95" s="25"/>
      <c r="H95" s="11"/>
      <c r="I95" s="8"/>
      <c r="J95" s="25"/>
      <c r="K95" s="25"/>
      <c r="L95" s="60"/>
      <c r="M95" s="60"/>
      <c r="N95" s="60"/>
      <c r="O95" s="59"/>
    </row>
    <row r="96" spans="1:15" s="2" customFormat="1" ht="16.5" x14ac:dyDescent="0.25">
      <c r="A96" s="10">
        <v>32</v>
      </c>
      <c r="B96" s="8" t="s">
        <v>158</v>
      </c>
      <c r="C96" s="7" t="s">
        <v>39</v>
      </c>
      <c r="D96" s="7" t="s">
        <v>2</v>
      </c>
      <c r="E96" s="8" t="s">
        <v>174</v>
      </c>
      <c r="F96" s="25"/>
      <c r="G96" s="48" t="s">
        <v>2</v>
      </c>
      <c r="H96" s="7" t="s">
        <v>2</v>
      </c>
      <c r="I96" s="8" t="s">
        <v>195</v>
      </c>
      <c r="J96" s="25"/>
      <c r="K96" s="48" t="s">
        <v>2</v>
      </c>
      <c r="L96" s="58">
        <f>13970*12</f>
        <v>167640</v>
      </c>
      <c r="M96" s="58" t="s">
        <v>2</v>
      </c>
      <c r="N96" s="58" t="s">
        <v>2</v>
      </c>
      <c r="O96" s="59"/>
    </row>
    <row r="97" spans="1:15" s="2" customFormat="1" ht="16.5" x14ac:dyDescent="0.25">
      <c r="A97" s="19"/>
      <c r="B97" s="125"/>
      <c r="C97" s="19" t="s">
        <v>159</v>
      </c>
      <c r="D97" s="126"/>
      <c r="E97" s="127"/>
      <c r="F97" s="96"/>
      <c r="G97" s="96"/>
      <c r="H97" s="126"/>
      <c r="I97" s="127"/>
      <c r="J97" s="96"/>
      <c r="K97" s="96"/>
      <c r="L97" s="115"/>
      <c r="M97" s="115"/>
      <c r="N97" s="115"/>
      <c r="O97" s="100"/>
    </row>
    <row r="98" spans="1:15" s="2" customFormat="1" ht="16.5" x14ac:dyDescent="0.25">
      <c r="A98" s="103"/>
      <c r="B98" s="131"/>
      <c r="C98" s="103"/>
      <c r="D98" s="132"/>
      <c r="E98" s="133"/>
      <c r="F98" s="105"/>
      <c r="G98" s="105"/>
      <c r="H98" s="132"/>
      <c r="I98" s="133"/>
      <c r="J98" s="105"/>
      <c r="K98" s="105"/>
      <c r="L98" s="121"/>
      <c r="M98" s="121"/>
      <c r="N98" s="121"/>
      <c r="O98" s="107"/>
    </row>
    <row r="99" spans="1:15" s="2" customFormat="1" ht="16.5" x14ac:dyDescent="0.25">
      <c r="A99" s="108"/>
      <c r="B99" s="134"/>
      <c r="C99" s="108"/>
      <c r="D99" s="135"/>
      <c r="E99" s="136"/>
      <c r="F99" s="110"/>
      <c r="G99" s="110"/>
      <c r="H99" s="135"/>
      <c r="I99" s="136"/>
      <c r="J99" s="110"/>
      <c r="K99" s="110"/>
      <c r="L99" s="124"/>
      <c r="M99" s="124"/>
      <c r="N99" s="124"/>
      <c r="O99" s="112"/>
    </row>
    <row r="100" spans="1:15" s="2" customFormat="1" ht="16.5" x14ac:dyDescent="0.25">
      <c r="A100" s="108"/>
      <c r="B100" s="134"/>
      <c r="C100" s="108"/>
      <c r="D100" s="135"/>
      <c r="E100" s="136"/>
      <c r="F100" s="110"/>
      <c r="G100" s="110"/>
      <c r="H100" s="135"/>
      <c r="I100" s="136"/>
      <c r="J100" s="110"/>
      <c r="K100" s="110"/>
      <c r="L100" s="124"/>
      <c r="M100" s="124"/>
      <c r="N100" s="124"/>
      <c r="O100" s="112"/>
    </row>
    <row r="101" spans="1:15" s="2" customFormat="1" ht="16.5" x14ac:dyDescent="0.25">
      <c r="A101" s="108"/>
      <c r="B101" s="134"/>
      <c r="C101" s="108"/>
      <c r="D101" s="135"/>
      <c r="E101" s="136"/>
      <c r="F101" s="110"/>
      <c r="G101" s="110"/>
      <c r="H101" s="135"/>
      <c r="I101" s="136"/>
      <c r="J101" s="110"/>
      <c r="K101" s="110"/>
      <c r="L101" s="124"/>
      <c r="M101" s="124"/>
      <c r="N101" s="124"/>
      <c r="O101" s="112"/>
    </row>
    <row r="102" spans="1:15" s="2" customFormat="1" ht="16.5" x14ac:dyDescent="0.25">
      <c r="A102" s="108"/>
      <c r="B102" s="134"/>
      <c r="C102" s="108"/>
      <c r="D102" s="135"/>
      <c r="E102" s="136"/>
      <c r="F102" s="110"/>
      <c r="G102" s="110"/>
      <c r="H102" s="135"/>
      <c r="I102" s="136"/>
      <c r="J102" s="110"/>
      <c r="K102" s="110"/>
      <c r="L102" s="124"/>
      <c r="M102" s="124"/>
      <c r="N102" s="124"/>
      <c r="O102" s="112"/>
    </row>
    <row r="103" spans="1:15" s="2" customFormat="1" ht="16.5" x14ac:dyDescent="0.25">
      <c r="A103" s="108"/>
      <c r="B103" s="134"/>
      <c r="C103" s="108"/>
      <c r="D103" s="135"/>
      <c r="E103" s="136"/>
      <c r="F103" s="110"/>
      <c r="G103" s="110"/>
      <c r="H103" s="135"/>
      <c r="I103" s="136"/>
      <c r="J103" s="110"/>
      <c r="K103" s="110"/>
      <c r="L103" s="124"/>
      <c r="M103" s="124"/>
      <c r="N103" s="124"/>
      <c r="O103" s="112"/>
    </row>
    <row r="104" spans="1:15" s="2" customFormat="1" ht="20.25" x14ac:dyDescent="0.3">
      <c r="A104" s="108"/>
      <c r="B104" s="134"/>
      <c r="C104" s="108"/>
      <c r="D104" s="135"/>
      <c r="E104" s="136"/>
      <c r="F104" s="138" t="s">
        <v>204</v>
      </c>
      <c r="G104" s="110"/>
      <c r="H104" s="135"/>
      <c r="I104" s="136"/>
      <c r="J104" s="110"/>
      <c r="K104" s="110"/>
      <c r="L104" s="124"/>
      <c r="M104" s="124"/>
      <c r="N104" s="124"/>
      <c r="O104" s="112"/>
    </row>
    <row r="105" spans="1:15" s="2" customFormat="1" ht="16.5" x14ac:dyDescent="0.25">
      <c r="A105" s="108"/>
      <c r="B105" s="134"/>
      <c r="C105" s="108"/>
      <c r="D105" s="135"/>
      <c r="E105" s="136"/>
      <c r="F105" s="110"/>
      <c r="G105" s="110"/>
      <c r="H105" s="135"/>
      <c r="I105" s="136"/>
      <c r="J105" s="110"/>
      <c r="K105" s="110"/>
      <c r="L105" s="124"/>
      <c r="M105" s="124"/>
      <c r="N105" s="124"/>
      <c r="O105" s="112"/>
    </row>
    <row r="106" spans="1:15" s="2" customFormat="1" ht="18.75" x14ac:dyDescent="0.3">
      <c r="A106" s="116"/>
      <c r="B106" s="128" t="s">
        <v>133</v>
      </c>
      <c r="C106" s="21"/>
      <c r="D106" s="129"/>
      <c r="E106" s="130"/>
      <c r="F106" s="89"/>
      <c r="G106" s="89"/>
      <c r="H106" s="129"/>
      <c r="I106" s="130"/>
      <c r="J106" s="89"/>
      <c r="K106" s="89"/>
      <c r="L106" s="118"/>
      <c r="M106" s="118"/>
      <c r="N106" s="118"/>
      <c r="O106" s="102"/>
    </row>
    <row r="107" spans="1:15" s="2" customFormat="1" ht="16.5" x14ac:dyDescent="0.25">
      <c r="A107" s="7">
        <v>33</v>
      </c>
      <c r="B107" s="43" t="s">
        <v>134</v>
      </c>
      <c r="C107" s="7" t="s">
        <v>15</v>
      </c>
      <c r="D107" s="14" t="s">
        <v>141</v>
      </c>
      <c r="E107" s="24" t="s">
        <v>28</v>
      </c>
      <c r="F107" s="37" t="s">
        <v>1</v>
      </c>
      <c r="G107" s="37" t="s">
        <v>139</v>
      </c>
      <c r="H107" s="14" t="s">
        <v>141</v>
      </c>
      <c r="I107" s="24" t="s">
        <v>28</v>
      </c>
      <c r="J107" s="36" t="s">
        <v>1</v>
      </c>
      <c r="K107" s="37" t="s">
        <v>139</v>
      </c>
      <c r="L107" s="58">
        <f>24800*12</f>
        <v>297600</v>
      </c>
      <c r="M107" s="66" t="s">
        <v>2</v>
      </c>
      <c r="N107" s="66" t="s">
        <v>2</v>
      </c>
      <c r="O107" s="59">
        <f>+L107</f>
        <v>297600</v>
      </c>
    </row>
    <row r="108" spans="1:15" s="2" customFormat="1" ht="16.5" x14ac:dyDescent="0.25">
      <c r="A108" s="7"/>
      <c r="B108" s="43"/>
      <c r="C108" s="44" t="s">
        <v>168</v>
      </c>
      <c r="D108" s="14"/>
      <c r="E108" s="14"/>
      <c r="F108" s="37"/>
      <c r="G108" s="37"/>
      <c r="H108" s="14"/>
      <c r="I108" s="14"/>
      <c r="J108" s="36"/>
      <c r="K108" s="37"/>
      <c r="L108" s="58"/>
      <c r="M108" s="58"/>
      <c r="N108" s="58"/>
      <c r="O108" s="59"/>
    </row>
    <row r="109" spans="1:15" s="2" customFormat="1" ht="16.5" x14ac:dyDescent="0.25">
      <c r="A109" s="10">
        <v>34</v>
      </c>
      <c r="B109" s="43" t="s">
        <v>166</v>
      </c>
      <c r="C109" s="7" t="s">
        <v>137</v>
      </c>
      <c r="D109" s="14" t="s">
        <v>144</v>
      </c>
      <c r="E109" s="24" t="s">
        <v>28</v>
      </c>
      <c r="F109" s="37" t="s">
        <v>1</v>
      </c>
      <c r="G109" s="37" t="s">
        <v>63</v>
      </c>
      <c r="H109" s="14" t="s">
        <v>144</v>
      </c>
      <c r="I109" s="24" t="s">
        <v>138</v>
      </c>
      <c r="J109" s="36" t="s">
        <v>1</v>
      </c>
      <c r="K109" s="37" t="s">
        <v>63</v>
      </c>
      <c r="L109" s="58">
        <f>25860*12</f>
        <v>310320</v>
      </c>
      <c r="M109" s="66" t="s">
        <v>2</v>
      </c>
      <c r="N109" s="78" t="s">
        <v>2</v>
      </c>
      <c r="O109" s="59">
        <f>+L109</f>
        <v>310320</v>
      </c>
    </row>
    <row r="110" spans="1:15" s="2" customFormat="1" ht="16.5" x14ac:dyDescent="0.25">
      <c r="A110" s="7"/>
      <c r="B110" s="7"/>
      <c r="C110" s="25" t="s">
        <v>167</v>
      </c>
      <c r="D110" s="14"/>
      <c r="E110" s="14"/>
      <c r="F110" s="37"/>
      <c r="G110" s="37"/>
      <c r="H110" s="14"/>
      <c r="I110" s="14"/>
      <c r="J110" s="36"/>
      <c r="K110" s="37"/>
      <c r="L110" s="58"/>
      <c r="M110" s="58"/>
      <c r="N110" s="77"/>
      <c r="O110" s="79"/>
    </row>
    <row r="111" spans="1:15" s="2" customFormat="1" ht="18.75" x14ac:dyDescent="0.3">
      <c r="A111" s="10"/>
      <c r="B111" s="42" t="s">
        <v>145</v>
      </c>
      <c r="C111" s="7"/>
      <c r="D111" s="7"/>
      <c r="E111" s="8"/>
      <c r="F111" s="25"/>
      <c r="G111" s="48"/>
      <c r="H111" s="7"/>
      <c r="I111" s="8"/>
      <c r="J111" s="25"/>
      <c r="K111" s="48"/>
      <c r="L111" s="58"/>
      <c r="M111" s="58"/>
      <c r="N111" s="58"/>
      <c r="O111" s="59"/>
    </row>
    <row r="112" spans="1:15" s="2" customFormat="1" ht="16.5" x14ac:dyDescent="0.25">
      <c r="A112" s="7">
        <v>35</v>
      </c>
      <c r="B112" s="43" t="s">
        <v>135</v>
      </c>
      <c r="C112" s="25" t="s">
        <v>15</v>
      </c>
      <c r="D112" s="14" t="s">
        <v>142</v>
      </c>
      <c r="E112" s="24" t="s">
        <v>28</v>
      </c>
      <c r="F112" s="37" t="s">
        <v>1</v>
      </c>
      <c r="G112" s="37" t="s">
        <v>139</v>
      </c>
      <c r="H112" s="14" t="s">
        <v>142</v>
      </c>
      <c r="I112" s="24" t="s">
        <v>140</v>
      </c>
      <c r="J112" s="36"/>
      <c r="K112" s="37" t="s">
        <v>139</v>
      </c>
      <c r="L112" s="58">
        <f>24870*12</f>
        <v>298440</v>
      </c>
      <c r="M112" s="58"/>
      <c r="N112" s="58"/>
      <c r="O112" s="59"/>
    </row>
    <row r="113" spans="1:15" s="2" customFormat="1" ht="16.5" x14ac:dyDescent="0.25">
      <c r="A113" s="7"/>
      <c r="B113" s="43"/>
      <c r="C113" s="25" t="s">
        <v>164</v>
      </c>
      <c r="D113" s="14"/>
      <c r="E113" s="24"/>
      <c r="F113" s="37"/>
      <c r="G113" s="37"/>
      <c r="H113" s="14"/>
      <c r="I113" s="24"/>
      <c r="J113" s="36"/>
      <c r="K113" s="37"/>
      <c r="L113" s="58"/>
      <c r="M113" s="58"/>
      <c r="N113" s="58"/>
      <c r="O113" s="59"/>
    </row>
    <row r="114" spans="1:15" s="2" customFormat="1" ht="16.5" x14ac:dyDescent="0.25">
      <c r="A114" s="7">
        <v>36</v>
      </c>
      <c r="B114" s="43" t="s">
        <v>136</v>
      </c>
      <c r="C114" s="25" t="s">
        <v>137</v>
      </c>
      <c r="D114" s="14" t="s">
        <v>143</v>
      </c>
      <c r="E114" s="24" t="s">
        <v>138</v>
      </c>
      <c r="F114" s="37" t="s">
        <v>1</v>
      </c>
      <c r="G114" s="37" t="s">
        <v>63</v>
      </c>
      <c r="H114" s="14" t="s">
        <v>143</v>
      </c>
      <c r="I114" s="24" t="s">
        <v>138</v>
      </c>
      <c r="J114" s="36"/>
      <c r="K114" s="37" t="s">
        <v>63</v>
      </c>
      <c r="L114" s="58">
        <f>25350*12</f>
        <v>304200</v>
      </c>
      <c r="M114" s="58"/>
      <c r="N114" s="58"/>
      <c r="O114" s="59"/>
    </row>
    <row r="115" spans="1:15" s="2" customFormat="1" ht="16.5" x14ac:dyDescent="0.25">
      <c r="A115" s="7"/>
      <c r="B115" s="43"/>
      <c r="C115" s="25" t="s">
        <v>165</v>
      </c>
      <c r="D115" s="14"/>
      <c r="E115" s="14"/>
      <c r="F115" s="37"/>
      <c r="G115" s="37"/>
      <c r="H115" s="14"/>
      <c r="I115" s="24"/>
      <c r="J115" s="36"/>
      <c r="K115" s="37"/>
      <c r="L115" s="58"/>
      <c r="M115" s="58"/>
      <c r="N115" s="58"/>
      <c r="O115" s="59"/>
    </row>
    <row r="116" spans="1:15" s="2" customFormat="1" ht="16.5" x14ac:dyDescent="0.25">
      <c r="A116" s="10"/>
      <c r="B116" s="34" t="s">
        <v>66</v>
      </c>
      <c r="C116" s="7"/>
      <c r="D116" s="7"/>
      <c r="E116" s="8"/>
      <c r="F116" s="25"/>
      <c r="G116" s="48"/>
      <c r="H116" s="7"/>
      <c r="I116" s="8"/>
      <c r="J116" s="25"/>
      <c r="K116" s="48"/>
      <c r="L116" s="58"/>
      <c r="M116" s="58"/>
      <c r="N116" s="58"/>
      <c r="O116" s="59"/>
    </row>
    <row r="117" spans="1:15" s="2" customFormat="1" ht="16.5" x14ac:dyDescent="0.25">
      <c r="A117" s="10">
        <v>37</v>
      </c>
      <c r="B117" s="8" t="s">
        <v>146</v>
      </c>
      <c r="C117" s="7" t="s">
        <v>147</v>
      </c>
      <c r="D117" s="7" t="s">
        <v>98</v>
      </c>
      <c r="E117" s="22" t="s">
        <v>45</v>
      </c>
      <c r="F117" s="25" t="s">
        <v>55</v>
      </c>
      <c r="G117" s="48" t="s">
        <v>47</v>
      </c>
      <c r="H117" s="9" t="s">
        <v>98</v>
      </c>
      <c r="I117" s="22" t="s">
        <v>45</v>
      </c>
      <c r="J117" s="25" t="s">
        <v>55</v>
      </c>
      <c r="K117" s="48" t="s">
        <v>47</v>
      </c>
      <c r="L117" s="58">
        <f>33000*12</f>
        <v>396000</v>
      </c>
      <c r="M117" s="58">
        <v>42000</v>
      </c>
      <c r="N117" s="58" t="s">
        <v>2</v>
      </c>
      <c r="O117" s="59">
        <f>SUM(L117:N117)</f>
        <v>438000</v>
      </c>
    </row>
    <row r="118" spans="1:15" s="2" customFormat="1" ht="16.5" x14ac:dyDescent="0.25">
      <c r="A118" s="10"/>
      <c r="B118" s="7"/>
      <c r="C118" s="7" t="s">
        <v>20</v>
      </c>
      <c r="D118" s="11"/>
      <c r="E118" s="22" t="s">
        <v>72</v>
      </c>
      <c r="F118" s="25"/>
      <c r="G118" s="25"/>
      <c r="H118" s="39"/>
      <c r="I118" s="22" t="s">
        <v>72</v>
      </c>
      <c r="J118" s="25"/>
      <c r="K118" s="25"/>
      <c r="L118" s="58"/>
      <c r="M118" s="58"/>
      <c r="N118" s="58"/>
      <c r="O118" s="59"/>
    </row>
    <row r="119" spans="1:15" s="2" customFormat="1" ht="18" x14ac:dyDescent="0.3">
      <c r="A119" s="10">
        <v>38</v>
      </c>
      <c r="B119" s="8" t="s">
        <v>148</v>
      </c>
      <c r="C119" s="7" t="s">
        <v>15</v>
      </c>
      <c r="D119" s="7" t="s">
        <v>99</v>
      </c>
      <c r="E119" s="26" t="s">
        <v>18</v>
      </c>
      <c r="F119" s="25" t="s">
        <v>57</v>
      </c>
      <c r="G119" s="25" t="s">
        <v>80</v>
      </c>
      <c r="H119" s="7" t="s">
        <v>99</v>
      </c>
      <c r="I119" s="26" t="s">
        <v>18</v>
      </c>
      <c r="J119" s="25" t="s">
        <v>57</v>
      </c>
      <c r="K119" s="25" t="s">
        <v>80</v>
      </c>
      <c r="L119" s="58">
        <f>24010*12</f>
        <v>288120</v>
      </c>
      <c r="M119" s="58" t="s">
        <v>2</v>
      </c>
      <c r="N119" s="58" t="s">
        <v>2</v>
      </c>
      <c r="O119" s="59">
        <f>SUM(L119:N119)</f>
        <v>288120</v>
      </c>
    </row>
    <row r="120" spans="1:15" s="2" customFormat="1" ht="16.5" x14ac:dyDescent="0.25">
      <c r="A120" s="10"/>
      <c r="B120" s="8"/>
      <c r="C120" s="9" t="s">
        <v>20</v>
      </c>
      <c r="D120" s="7"/>
      <c r="E120" s="8"/>
      <c r="F120" s="25"/>
      <c r="G120" s="48"/>
      <c r="H120" s="7"/>
      <c r="I120" s="8"/>
      <c r="J120" s="25"/>
      <c r="K120" s="48"/>
      <c r="L120" s="58"/>
      <c r="M120" s="58"/>
      <c r="N120" s="58"/>
      <c r="O120" s="59"/>
    </row>
    <row r="121" spans="1:15" s="2" customFormat="1" ht="16.5" x14ac:dyDescent="0.25">
      <c r="A121" s="10"/>
      <c r="B121" s="38" t="s">
        <v>24</v>
      </c>
      <c r="C121" s="7"/>
      <c r="D121" s="7"/>
      <c r="E121" s="8"/>
      <c r="F121" s="25"/>
      <c r="G121" s="48"/>
      <c r="H121" s="7"/>
      <c r="I121" s="8"/>
      <c r="J121" s="25"/>
      <c r="K121" s="48"/>
      <c r="L121" s="66"/>
      <c r="M121" s="66"/>
      <c r="N121" s="66"/>
      <c r="O121" s="59"/>
    </row>
    <row r="122" spans="1:15" s="2" customFormat="1" ht="16.5" x14ac:dyDescent="0.25">
      <c r="A122" s="7">
        <v>39</v>
      </c>
      <c r="B122" s="8" t="s">
        <v>149</v>
      </c>
      <c r="C122" s="7" t="s">
        <v>17</v>
      </c>
      <c r="D122" s="7" t="s">
        <v>2</v>
      </c>
      <c r="E122" s="8" t="s">
        <v>150</v>
      </c>
      <c r="F122" s="25"/>
      <c r="G122" s="48" t="s">
        <v>2</v>
      </c>
      <c r="H122" s="7" t="s">
        <v>2</v>
      </c>
      <c r="I122" s="8" t="s">
        <v>150</v>
      </c>
      <c r="J122" s="25"/>
      <c r="K122" s="48" t="s">
        <v>2</v>
      </c>
      <c r="L122" s="58">
        <f>11960*12</f>
        <v>143520</v>
      </c>
      <c r="M122" s="58" t="s">
        <v>2</v>
      </c>
      <c r="N122" s="58" t="s">
        <v>2</v>
      </c>
      <c r="O122" s="59"/>
    </row>
    <row r="123" spans="1:15" s="2" customFormat="1" ht="16.5" x14ac:dyDescent="0.25">
      <c r="A123" s="7"/>
      <c r="B123" s="8"/>
      <c r="C123" s="7" t="s">
        <v>185</v>
      </c>
      <c r="D123" s="7"/>
      <c r="E123" s="8"/>
      <c r="F123" s="25"/>
      <c r="G123" s="48"/>
      <c r="H123" s="7"/>
      <c r="I123" s="8"/>
      <c r="J123" s="25"/>
      <c r="K123" s="48"/>
      <c r="L123" s="66"/>
      <c r="M123" s="66"/>
      <c r="N123" s="66"/>
      <c r="O123" s="59"/>
    </row>
    <row r="124" spans="1:15" s="2" customFormat="1" ht="16.5" x14ac:dyDescent="0.25">
      <c r="A124" s="10"/>
      <c r="B124" s="34" t="s">
        <v>74</v>
      </c>
      <c r="C124" s="7"/>
      <c r="D124" s="7"/>
      <c r="E124" s="8"/>
      <c r="F124" s="25"/>
      <c r="G124" s="48"/>
      <c r="H124" s="7"/>
      <c r="I124" s="8"/>
      <c r="J124" s="25"/>
      <c r="K124" s="48"/>
      <c r="L124" s="58"/>
      <c r="M124" s="58"/>
      <c r="N124" s="58"/>
      <c r="O124" s="59"/>
    </row>
    <row r="125" spans="1:15" s="2" customFormat="1" ht="16.5" x14ac:dyDescent="0.25">
      <c r="A125" s="10">
        <v>40</v>
      </c>
      <c r="B125" s="8" t="s">
        <v>151</v>
      </c>
      <c r="C125" s="7" t="s">
        <v>17</v>
      </c>
      <c r="D125" s="7" t="s">
        <v>100</v>
      </c>
      <c r="E125" s="22" t="s">
        <v>196</v>
      </c>
      <c r="F125" s="25" t="s">
        <v>55</v>
      </c>
      <c r="G125" s="48" t="s">
        <v>47</v>
      </c>
      <c r="H125" s="7" t="s">
        <v>100</v>
      </c>
      <c r="I125" s="22" t="s">
        <v>196</v>
      </c>
      <c r="J125" s="25" t="s">
        <v>55</v>
      </c>
      <c r="K125" s="48" t="s">
        <v>47</v>
      </c>
      <c r="L125" s="58">
        <f>30220*12</f>
        <v>362640</v>
      </c>
      <c r="M125" s="58">
        <v>42000</v>
      </c>
      <c r="N125" s="58" t="s">
        <v>2</v>
      </c>
      <c r="O125" s="59">
        <f>SUM(L125:N125)</f>
        <v>404640</v>
      </c>
    </row>
    <row r="126" spans="1:15" s="2" customFormat="1" ht="16.5" x14ac:dyDescent="0.25">
      <c r="A126" s="10"/>
      <c r="B126" s="29"/>
      <c r="C126" s="44" t="s">
        <v>193</v>
      </c>
      <c r="D126" s="11"/>
      <c r="E126" s="8" t="s">
        <v>73</v>
      </c>
      <c r="F126" s="25"/>
      <c r="G126" s="25"/>
      <c r="H126" s="11"/>
      <c r="I126" s="8" t="s">
        <v>73</v>
      </c>
      <c r="J126" s="25"/>
      <c r="K126" s="25"/>
      <c r="L126" s="58"/>
      <c r="M126" s="58"/>
      <c r="N126" s="58"/>
      <c r="O126" s="59"/>
    </row>
    <row r="127" spans="1:15" s="2" customFormat="1" ht="16.5" x14ac:dyDescent="0.25">
      <c r="A127" s="10">
        <v>41</v>
      </c>
      <c r="B127" s="8" t="s">
        <v>152</v>
      </c>
      <c r="C127" s="7" t="s">
        <v>17</v>
      </c>
      <c r="D127" s="7" t="s">
        <v>153</v>
      </c>
      <c r="E127" s="8" t="s">
        <v>154</v>
      </c>
      <c r="F127" s="25" t="s">
        <v>57</v>
      </c>
      <c r="G127" s="48" t="s">
        <v>56</v>
      </c>
      <c r="H127" s="7" t="s">
        <v>153</v>
      </c>
      <c r="I127" s="8" t="s">
        <v>154</v>
      </c>
      <c r="J127" s="25" t="s">
        <v>57</v>
      </c>
      <c r="K127" s="48" t="s">
        <v>56</v>
      </c>
      <c r="L127" s="58">
        <f>15060*12</f>
        <v>180720</v>
      </c>
      <c r="M127" s="58" t="s">
        <v>2</v>
      </c>
      <c r="N127" s="58" t="s">
        <v>2</v>
      </c>
      <c r="O127" s="59">
        <f>+L127</f>
        <v>180720</v>
      </c>
    </row>
    <row r="128" spans="1:15" s="2" customFormat="1" ht="16.5" x14ac:dyDescent="0.25">
      <c r="A128" s="10"/>
      <c r="B128" s="11"/>
      <c r="C128" s="44" t="s">
        <v>206</v>
      </c>
      <c r="D128" s="11"/>
      <c r="E128" s="27"/>
      <c r="F128" s="25"/>
      <c r="G128" s="25"/>
      <c r="H128" s="11"/>
      <c r="I128" s="27"/>
      <c r="J128" s="25"/>
      <c r="K128" s="25"/>
      <c r="L128" s="60"/>
      <c r="M128" s="60"/>
      <c r="N128" s="60"/>
      <c r="O128" s="59"/>
    </row>
    <row r="129" spans="1:15" s="2" customFormat="1" ht="16.5" x14ac:dyDescent="0.25">
      <c r="A129" s="10"/>
      <c r="B129" s="38" t="s">
        <v>81</v>
      </c>
      <c r="C129" s="7"/>
      <c r="D129" s="7"/>
      <c r="E129" s="8"/>
      <c r="F129" s="25"/>
      <c r="G129" s="48"/>
      <c r="H129" s="7"/>
      <c r="I129" s="8"/>
      <c r="J129" s="25"/>
      <c r="K129" s="48"/>
      <c r="L129" s="58"/>
      <c r="M129" s="58"/>
      <c r="N129" s="58"/>
      <c r="O129" s="59"/>
    </row>
    <row r="130" spans="1:15" s="2" customFormat="1" ht="16.5" x14ac:dyDescent="0.25">
      <c r="A130" s="10">
        <v>42</v>
      </c>
      <c r="B130" s="8" t="s">
        <v>155</v>
      </c>
      <c r="C130" s="7" t="s">
        <v>21</v>
      </c>
      <c r="D130" s="7" t="s">
        <v>2</v>
      </c>
      <c r="E130" s="8" t="s">
        <v>19</v>
      </c>
      <c r="F130" s="25"/>
      <c r="G130" s="48" t="s">
        <v>2</v>
      </c>
      <c r="H130" s="7" t="s">
        <v>2</v>
      </c>
      <c r="I130" s="8" t="s">
        <v>156</v>
      </c>
      <c r="J130" s="25"/>
      <c r="K130" s="48" t="s">
        <v>2</v>
      </c>
      <c r="L130" s="58">
        <f>12330*12</f>
        <v>147960</v>
      </c>
      <c r="M130" s="58" t="s">
        <v>2</v>
      </c>
      <c r="N130" s="58" t="s">
        <v>2</v>
      </c>
      <c r="O130" s="59"/>
    </row>
    <row r="131" spans="1:15" s="2" customFormat="1" ht="16.5" x14ac:dyDescent="0.25">
      <c r="A131" s="10"/>
      <c r="B131" s="11"/>
      <c r="C131" s="7" t="s">
        <v>22</v>
      </c>
      <c r="D131" s="11"/>
      <c r="E131" s="27"/>
      <c r="F131" s="25"/>
      <c r="G131" s="25"/>
      <c r="H131" s="11"/>
      <c r="I131" s="27"/>
      <c r="J131" s="25"/>
      <c r="K131" s="25"/>
      <c r="L131" s="60"/>
      <c r="M131" s="60"/>
      <c r="N131" s="60"/>
      <c r="O131" s="59"/>
    </row>
    <row r="132" spans="1:15" s="2" customFormat="1" ht="16.5" x14ac:dyDescent="0.25">
      <c r="A132" s="11"/>
      <c r="B132" s="33" t="s">
        <v>67</v>
      </c>
      <c r="C132" s="7"/>
      <c r="D132" s="7"/>
      <c r="E132" s="8"/>
      <c r="F132" s="25"/>
      <c r="G132" s="48"/>
      <c r="H132" s="7"/>
      <c r="I132" s="8"/>
      <c r="J132" s="25"/>
      <c r="K132" s="48"/>
      <c r="L132" s="58"/>
      <c r="M132" s="58"/>
      <c r="N132" s="58"/>
      <c r="O132" s="59"/>
    </row>
    <row r="133" spans="1:15" s="2" customFormat="1" ht="16.5" x14ac:dyDescent="0.25">
      <c r="A133" s="7">
        <v>43</v>
      </c>
      <c r="B133" s="8" t="s">
        <v>157</v>
      </c>
      <c r="C133" s="7" t="s">
        <v>17</v>
      </c>
      <c r="D133" s="7" t="s">
        <v>101</v>
      </c>
      <c r="E133" s="8" t="s">
        <v>51</v>
      </c>
      <c r="F133" s="25" t="s">
        <v>57</v>
      </c>
      <c r="G133" s="48" t="s">
        <v>80</v>
      </c>
      <c r="H133" s="7" t="s">
        <v>101</v>
      </c>
      <c r="I133" s="8" t="s">
        <v>51</v>
      </c>
      <c r="J133" s="25" t="s">
        <v>57</v>
      </c>
      <c r="K133" s="48" t="s">
        <v>80</v>
      </c>
      <c r="L133" s="58">
        <f>31880*12</f>
        <v>382560</v>
      </c>
      <c r="M133" s="58" t="s">
        <v>2</v>
      </c>
      <c r="N133" s="58" t="s">
        <v>2</v>
      </c>
      <c r="O133" s="59">
        <f>+L133</f>
        <v>382560</v>
      </c>
    </row>
    <row r="134" spans="1:15" s="2" customFormat="1" ht="16.5" x14ac:dyDescent="0.25">
      <c r="A134" s="80"/>
      <c r="B134" s="31"/>
      <c r="C134" s="32" t="s">
        <v>191</v>
      </c>
      <c r="D134" s="32"/>
      <c r="E134" s="31"/>
      <c r="F134" s="51"/>
      <c r="G134" s="52"/>
      <c r="H134" s="32"/>
      <c r="I134" s="31"/>
      <c r="J134" s="51"/>
      <c r="K134" s="52"/>
      <c r="L134" s="67"/>
      <c r="M134" s="67"/>
      <c r="N134" s="67"/>
      <c r="O134" s="68"/>
    </row>
    <row r="135" spans="1:15" s="2" customFormat="1" ht="16.5" x14ac:dyDescent="0.25">
      <c r="A135" s="95" t="s">
        <v>211</v>
      </c>
      <c r="B135" s="1"/>
      <c r="C135" s="1"/>
      <c r="D135" s="1"/>
      <c r="E135" s="1"/>
      <c r="F135" s="53"/>
      <c r="G135" s="53"/>
      <c r="H135" s="1"/>
      <c r="I135" s="1"/>
      <c r="J135" s="53"/>
      <c r="K135" s="53"/>
      <c r="L135" s="69"/>
      <c r="M135" s="69"/>
      <c r="N135" s="69"/>
      <c r="O135" s="70"/>
    </row>
    <row r="136" spans="1:15" ht="15.75" x14ac:dyDescent="0.25">
      <c r="A136" s="95" t="s">
        <v>212</v>
      </c>
    </row>
    <row r="137" spans="1:15" ht="20.25" x14ac:dyDescent="0.3">
      <c r="F137" s="138" t="s">
        <v>205</v>
      </c>
    </row>
    <row r="139" spans="1:15" ht="20.25" x14ac:dyDescent="0.3">
      <c r="F139" s="138"/>
    </row>
  </sheetData>
  <mergeCells count="17">
    <mergeCell ref="D4:D6"/>
    <mergeCell ref="E4:E6"/>
    <mergeCell ref="F4:F6"/>
    <mergeCell ref="G4:G6"/>
    <mergeCell ref="A1:O1"/>
    <mergeCell ref="H4:H6"/>
    <mergeCell ref="I4:I6"/>
    <mergeCell ref="A2:O2"/>
    <mergeCell ref="D3:G3"/>
    <mergeCell ref="H3:K3"/>
    <mergeCell ref="L3:N3"/>
    <mergeCell ref="O3:O6"/>
    <mergeCell ref="L4:L6"/>
    <mergeCell ref="A3:A6"/>
    <mergeCell ref="B3:B6"/>
    <mergeCell ref="J4:J6"/>
    <mergeCell ref="K4:K6"/>
  </mergeCells>
  <pageMargins left="0.39370078740157483" right="3.937007874015748E-2" top="0.39370078740157483" bottom="0.39370078740157483" header="0.47244094488188981" footer="0.31496062992125984"/>
  <pageSetup paperSize="9" scale="80" orientation="landscape" r:id="rId1"/>
  <headerFooter>
    <oddFooter>&amp;C&amp;"TH SarabunIT๙,ธรรมดา"&amp;P/&amp;N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จัดคนลงสู่ตำแหน่ง</vt:lpstr>
      <vt:lpstr>จัดคนลงสู่ตำแหน่ง!Print_Area</vt:lpstr>
      <vt:lpstr>จัดคนลงสู่ตำแหน่ง!Print_Titles</vt:lpstr>
    </vt:vector>
  </TitlesOfParts>
  <Company>iLLUSiON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Windows User</cp:lastModifiedBy>
  <cp:lastPrinted>2020-08-26T02:51:53Z</cp:lastPrinted>
  <dcterms:created xsi:type="dcterms:W3CDTF">2011-04-29T07:48:23Z</dcterms:created>
  <dcterms:modified xsi:type="dcterms:W3CDTF">2020-08-26T02:51:53Z</dcterms:modified>
</cp:coreProperties>
</file>